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Пользователь\Desktop\"/>
    </mc:Choice>
  </mc:AlternateContent>
  <bookViews>
    <workbookView xWindow="-120" yWindow="-120" windowWidth="29040" windowHeight="15840"/>
  </bookViews>
  <sheets>
    <sheet name="Прайс" sheetId="1" r:id="rId1"/>
    <sheet name="data" sheetId="4" state="hidden" r:id="rId2"/>
    <sheet name="Печать" sheetId="6" r:id="rId3"/>
  </sheets>
  <definedNames>
    <definedName name="N_договора">#REF!</definedName>
    <definedName name="Актуальная_дата">data!$C$2</definedName>
    <definedName name="Выезд">Прайс!$I$105</definedName>
    <definedName name="За_выезд">data!$C$10</definedName>
    <definedName name="Заказчик">#REF!</definedName>
    <definedName name="Количество_отмеченных_услуг">data!$C$4</definedName>
    <definedName name="Количество_отмеченных_услуг2">data!$C$5</definedName>
    <definedName name="_xlnm.Print_Area" localSheetId="2">Печать!$A$1:$I$47</definedName>
    <definedName name="разряд_окр">data!$C$6</definedName>
    <definedName name="Скидка">Прайс!$J$115</definedName>
    <definedName name="Ставка_налога_на_физ.лица">data!$D$3</definedName>
    <definedName name="Ставка_налога_на_юр.лица">data!$E$3</definedName>
    <definedName name="ФИО">#REF!</definedName>
    <definedName name="юрлицо">Прайс!$I$2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9" i="1" l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58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27" i="1"/>
  <c r="F25" i="1"/>
  <c r="F10" i="1"/>
  <c r="E10" i="1" s="1"/>
  <c r="F29" i="1"/>
  <c r="E29" i="1" s="1"/>
  <c r="L29" i="1"/>
  <c r="N81" i="1" l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80" i="1"/>
  <c r="N7" i="1" l="1"/>
  <c r="N8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6" i="1"/>
  <c r="N27" i="1"/>
  <c r="N29" i="1"/>
  <c r="N30" i="1"/>
  <c r="N31" i="1"/>
  <c r="N33" i="1"/>
  <c r="N34" i="1"/>
  <c r="N35" i="1"/>
  <c r="N37" i="1"/>
  <c r="N38" i="1"/>
  <c r="N39" i="1"/>
  <c r="N40" i="1"/>
  <c r="N41" i="1"/>
  <c r="N42" i="1"/>
  <c r="N43" i="1"/>
  <c r="N44" i="1"/>
  <c r="N46" i="1"/>
  <c r="N47" i="1"/>
  <c r="N48" i="1"/>
  <c r="N49" i="1"/>
  <c r="N50" i="1"/>
  <c r="N51" i="1"/>
  <c r="N52" i="1"/>
  <c r="N53" i="1"/>
  <c r="N54" i="1"/>
  <c r="N55" i="1"/>
  <c r="L77" i="1" l="1"/>
  <c r="L76" i="1"/>
  <c r="I11" i="6"/>
  <c r="J111" i="1"/>
  <c r="C5" i="6" s="1"/>
  <c r="C3" i="1" l="1"/>
  <c r="F24" i="1" l="1"/>
  <c r="F26" i="1"/>
  <c r="E26" i="1" s="1"/>
  <c r="E27" i="1"/>
  <c r="F28" i="1"/>
  <c r="C2" i="4" l="1"/>
  <c r="L8" i="1" l="1"/>
  <c r="L10" i="1"/>
  <c r="L12" i="1"/>
  <c r="L26" i="1"/>
  <c r="L27" i="1"/>
  <c r="L34" i="1"/>
  <c r="L37" i="1"/>
  <c r="L40" i="1"/>
  <c r="L43" i="1"/>
  <c r="L44" i="1"/>
  <c r="L46" i="1"/>
  <c r="L49" i="1"/>
  <c r="L51" i="1"/>
  <c r="L52" i="1"/>
  <c r="L53" i="1"/>
  <c r="L58" i="1"/>
  <c r="L59" i="1"/>
  <c r="L62" i="1"/>
  <c r="L65" i="1"/>
  <c r="L68" i="1"/>
  <c r="L69" i="1"/>
  <c r="L71" i="1"/>
  <c r="L72" i="1"/>
  <c r="L74" i="1"/>
  <c r="A2" i="1" l="1"/>
  <c r="F4" i="1"/>
  <c r="F5" i="1"/>
  <c r="F6" i="1"/>
  <c r="F7" i="1"/>
  <c r="F8" i="1"/>
  <c r="E8" i="1" s="1"/>
  <c r="F9" i="1"/>
  <c r="F11" i="1"/>
  <c r="F12" i="1"/>
  <c r="E12" i="1" s="1"/>
  <c r="F13" i="1"/>
  <c r="F14" i="1"/>
  <c r="F15" i="1"/>
  <c r="F16" i="1"/>
  <c r="F17" i="1"/>
  <c r="F18" i="1"/>
  <c r="F19" i="1"/>
  <c r="F20" i="1"/>
  <c r="F21" i="1"/>
  <c r="F22" i="1"/>
  <c r="F23" i="1"/>
  <c r="E23" i="1" s="1"/>
  <c r="F30" i="1"/>
  <c r="F31" i="1"/>
  <c r="F32" i="1"/>
  <c r="F33" i="1"/>
  <c r="F34" i="1"/>
  <c r="E34" i="1" s="1"/>
  <c r="F35" i="1"/>
  <c r="F36" i="1"/>
  <c r="F37" i="1"/>
  <c r="E37" i="1" s="1"/>
  <c r="F38" i="1"/>
  <c r="F39" i="1"/>
  <c r="E39" i="1" s="1"/>
  <c r="F40" i="1"/>
  <c r="E40" i="1" s="1"/>
  <c r="F41" i="1"/>
  <c r="F42" i="1"/>
  <c r="F43" i="1"/>
  <c r="E43" i="1" s="1"/>
  <c r="F44" i="1"/>
  <c r="E44" i="1" s="1"/>
  <c r="F45" i="1"/>
  <c r="F46" i="1"/>
  <c r="E46" i="1" s="1"/>
  <c r="F47" i="1"/>
  <c r="E47" i="1" s="1"/>
  <c r="F48" i="1"/>
  <c r="E48" i="1" s="1"/>
  <c r="F49" i="1"/>
  <c r="E49" i="1" s="1"/>
  <c r="F50" i="1"/>
  <c r="E50" i="1" s="1"/>
  <c r="F51" i="1"/>
  <c r="E51" i="1" s="1"/>
  <c r="F52" i="1"/>
  <c r="E52" i="1" s="1"/>
  <c r="F53" i="1"/>
  <c r="E53" i="1" s="1"/>
  <c r="F54" i="1"/>
  <c r="E54" i="1" s="1"/>
  <c r="F55" i="1"/>
  <c r="E55" i="1" s="1"/>
  <c r="F56" i="1"/>
  <c r="F57" i="1"/>
  <c r="F20" i="6" l="1" a="1"/>
  <c r="F20" i="6" s="1"/>
  <c r="G20" i="6" a="1"/>
  <c r="G20" i="6" s="1"/>
  <c r="H20" i="6" a="1"/>
  <c r="H20" i="6" s="1"/>
  <c r="F21" i="6" a="1"/>
  <c r="F21" i="6" s="1"/>
  <c r="G21" i="6" a="1"/>
  <c r="G21" i="6" s="1"/>
  <c r="H21" i="6" a="1"/>
  <c r="H21" i="6" s="1"/>
  <c r="F22" i="6" a="1"/>
  <c r="F22" i="6" s="1"/>
  <c r="G22" i="6" a="1"/>
  <c r="G22" i="6" s="1"/>
  <c r="H22" i="6" a="1"/>
  <c r="H22" i="6" s="1"/>
  <c r="F23" i="6" a="1"/>
  <c r="F23" i="6" s="1"/>
  <c r="G23" i="6" a="1"/>
  <c r="G23" i="6" s="1"/>
  <c r="H23" i="6" a="1"/>
  <c r="H23" i="6" s="1"/>
  <c r="F24" i="6" a="1"/>
  <c r="F24" i="6" s="1"/>
  <c r="G24" i="6" a="1"/>
  <c r="G24" i="6" s="1"/>
  <c r="H24" i="6" a="1"/>
  <c r="H24" i="6" s="1"/>
  <c r="F25" i="6" a="1"/>
  <c r="F25" i="6" s="1"/>
  <c r="G25" i="6" a="1"/>
  <c r="G25" i="6" s="1"/>
  <c r="H25" i="6" a="1"/>
  <c r="H25" i="6" s="1"/>
  <c r="F26" i="6" a="1"/>
  <c r="F26" i="6" s="1"/>
  <c r="G26" i="6" a="1"/>
  <c r="G26" i="6" s="1"/>
  <c r="H26" i="6" a="1"/>
  <c r="H26" i="6" s="1"/>
  <c r="F27" i="6" a="1"/>
  <c r="F27" i="6" s="1"/>
  <c r="G27" i="6" a="1"/>
  <c r="G27" i="6" s="1"/>
  <c r="H27" i="6" a="1"/>
  <c r="H27" i="6" s="1"/>
  <c r="F28" i="6" a="1"/>
  <c r="F28" i="6" s="1"/>
  <c r="G28" i="6" a="1"/>
  <c r="G28" i="6" s="1"/>
  <c r="H28" i="6" a="1"/>
  <c r="H28" i="6" s="1"/>
  <c r="F29" i="6" a="1"/>
  <c r="F29" i="6" s="1"/>
  <c r="G29" i="6" a="1"/>
  <c r="G29" i="6" s="1"/>
  <c r="H29" i="6" a="1"/>
  <c r="H29" i="6" s="1"/>
  <c r="F30" i="6" a="1"/>
  <c r="F30" i="6" s="1"/>
  <c r="G30" i="6" a="1"/>
  <c r="G30" i="6" s="1"/>
  <c r="H30" i="6" a="1"/>
  <c r="H30" i="6" s="1"/>
  <c r="F31" i="6" a="1"/>
  <c r="F31" i="6" s="1"/>
  <c r="G31" i="6" a="1"/>
  <c r="G31" i="6" s="1"/>
  <c r="H31" i="6" a="1"/>
  <c r="H31" i="6" s="1"/>
  <c r="F32" i="6" a="1"/>
  <c r="F32" i="6" s="1"/>
  <c r="G32" i="6" a="1"/>
  <c r="G32" i="6" s="1"/>
  <c r="H32" i="6" a="1"/>
  <c r="H32" i="6" s="1"/>
  <c r="F33" i="6" a="1"/>
  <c r="F33" i="6" s="1"/>
  <c r="G33" i="6" a="1"/>
  <c r="G33" i="6" s="1"/>
  <c r="H33" i="6" a="1"/>
  <c r="H33" i="6" s="1"/>
  <c r="I33" i="6" a="1"/>
  <c r="I33" i="6" s="1"/>
  <c r="F34" i="6" a="1"/>
  <c r="F34" i="6" s="1"/>
  <c r="G34" i="6" a="1"/>
  <c r="G34" i="6" s="1"/>
  <c r="H34" i="6" a="1"/>
  <c r="H34" i="6" s="1"/>
  <c r="I34" i="6" a="1"/>
  <c r="I34" i="6" s="1"/>
  <c r="F35" i="6" a="1"/>
  <c r="F35" i="6" s="1"/>
  <c r="G35" i="6" a="1"/>
  <c r="G35" i="6" s="1"/>
  <c r="H35" i="6" a="1"/>
  <c r="H35" i="6" s="1"/>
  <c r="I35" i="6" a="1"/>
  <c r="I35" i="6" s="1"/>
  <c r="F36" i="6" a="1"/>
  <c r="F36" i="6" s="1"/>
  <c r="G36" i="6" a="1"/>
  <c r="G36" i="6" s="1"/>
  <c r="H36" i="6" a="1"/>
  <c r="H36" i="6" s="1"/>
  <c r="I36" i="6" a="1"/>
  <c r="I36" i="6" s="1"/>
  <c r="F37" i="6" a="1"/>
  <c r="F37" i="6" s="1"/>
  <c r="G37" i="6" a="1"/>
  <c r="G37" i="6" s="1"/>
  <c r="H37" i="6" a="1"/>
  <c r="H37" i="6" s="1"/>
  <c r="I37" i="6" a="1"/>
  <c r="I37" i="6" s="1"/>
  <c r="F38" i="6" a="1"/>
  <c r="F38" i="6" s="1"/>
  <c r="G38" i="6" a="1"/>
  <c r="G38" i="6" s="1"/>
  <c r="H38" i="6" a="1"/>
  <c r="H38" i="6" s="1"/>
  <c r="I38" i="6" a="1"/>
  <c r="I38" i="6" s="1"/>
  <c r="F39" i="6" a="1"/>
  <c r="F39" i="6" s="1"/>
  <c r="G39" i="6" a="1"/>
  <c r="G39" i="6" s="1"/>
  <c r="H39" i="6" a="1"/>
  <c r="H39" i="6" s="1"/>
  <c r="I39" i="6" a="1"/>
  <c r="I39" i="6" s="1"/>
  <c r="F40" i="6" a="1"/>
  <c r="F40" i="6" s="1"/>
  <c r="G40" i="6" a="1"/>
  <c r="G40" i="6" s="1"/>
  <c r="H40" i="6" a="1"/>
  <c r="H40" i="6" s="1"/>
  <c r="I40" i="6" a="1"/>
  <c r="I40" i="6" s="1"/>
  <c r="F41" i="6" a="1"/>
  <c r="F41" i="6" s="1"/>
  <c r="G41" i="6" a="1"/>
  <c r="G41" i="6" s="1"/>
  <c r="H41" i="6" a="1"/>
  <c r="H41" i="6" s="1"/>
  <c r="I41" i="6" a="1"/>
  <c r="I41" i="6" s="1"/>
  <c r="F42" i="6" a="1"/>
  <c r="F42" i="6" s="1"/>
  <c r="G42" i="6" a="1"/>
  <c r="G42" i="6" s="1"/>
  <c r="H42" i="6" a="1"/>
  <c r="H42" i="6" s="1"/>
  <c r="I42" i="6" a="1"/>
  <c r="I42" i="6" s="1"/>
  <c r="F43" i="6" a="1"/>
  <c r="F43" i="6" s="1"/>
  <c r="G43" i="6" a="1"/>
  <c r="G43" i="6" s="1"/>
  <c r="H43" i="6" a="1"/>
  <c r="H43" i="6" s="1"/>
  <c r="I43" i="6" a="1"/>
  <c r="I43" i="6" s="1"/>
  <c r="F44" i="6" a="1"/>
  <c r="F44" i="6" s="1"/>
  <c r="G44" i="6" a="1"/>
  <c r="G44" i="6" s="1"/>
  <c r="H44" i="6" a="1"/>
  <c r="H44" i="6" s="1"/>
  <c r="I44" i="6" a="1"/>
  <c r="I44" i="6" s="1"/>
  <c r="F45" i="6" a="1"/>
  <c r="F45" i="6" s="1"/>
  <c r="G45" i="6" a="1"/>
  <c r="G45" i="6" s="1"/>
  <c r="H45" i="6" a="1"/>
  <c r="H45" i="6" s="1"/>
  <c r="I45" i="6" a="1"/>
  <c r="I45" i="6" s="1"/>
  <c r="F46" i="6" a="1"/>
  <c r="F46" i="6" s="1"/>
  <c r="G46" i="6" a="1"/>
  <c r="G46" i="6" s="1"/>
  <c r="H46" i="6" a="1"/>
  <c r="H46" i="6" s="1"/>
  <c r="I46" i="6" a="1"/>
  <c r="I46" i="6" s="1"/>
  <c r="F47" i="6" a="1"/>
  <c r="F47" i="6" s="1"/>
  <c r="G47" i="6" a="1"/>
  <c r="G47" i="6" s="1"/>
  <c r="H47" i="6" a="1"/>
  <c r="H47" i="6" s="1"/>
  <c r="I47" i="6" a="1"/>
  <c r="I47" i="6" s="1"/>
  <c r="F48" i="6" a="1"/>
  <c r="F48" i="6" s="1"/>
  <c r="G48" i="6" a="1"/>
  <c r="G48" i="6" s="1"/>
  <c r="H48" i="6" a="1"/>
  <c r="H48" i="6" s="1"/>
  <c r="I48" i="6" a="1"/>
  <c r="I48" i="6" s="1"/>
  <c r="F49" i="6" a="1"/>
  <c r="F49" i="6" s="1"/>
  <c r="G49" i="6" a="1"/>
  <c r="G49" i="6" s="1"/>
  <c r="H49" i="6" a="1"/>
  <c r="H49" i="6" s="1"/>
  <c r="I49" i="6" a="1"/>
  <c r="I49" i="6" s="1"/>
  <c r="F50" i="6" a="1"/>
  <c r="F50" i="6" s="1"/>
  <c r="G50" i="6" a="1"/>
  <c r="G50" i="6" s="1"/>
  <c r="H50" i="6" a="1"/>
  <c r="H50" i="6" s="1"/>
  <c r="I50" i="6" a="1"/>
  <c r="I50" i="6" s="1"/>
  <c r="F51" i="6" a="1"/>
  <c r="F51" i="6" s="1"/>
  <c r="G51" i="6" a="1"/>
  <c r="G51" i="6" s="1"/>
  <c r="H51" i="6" a="1"/>
  <c r="H51" i="6" s="1"/>
  <c r="I51" i="6" a="1"/>
  <c r="I51" i="6" s="1"/>
  <c r="F52" i="6" a="1"/>
  <c r="F52" i="6" s="1"/>
  <c r="G52" i="6" a="1"/>
  <c r="G52" i="6" s="1"/>
  <c r="H52" i="6" a="1"/>
  <c r="H52" i="6" s="1"/>
  <c r="I52" i="6" a="1"/>
  <c r="I52" i="6" s="1"/>
  <c r="F53" i="6" a="1"/>
  <c r="F53" i="6" s="1"/>
  <c r="G53" i="6" a="1"/>
  <c r="G53" i="6" s="1"/>
  <c r="H53" i="6" a="1"/>
  <c r="H53" i="6" s="1"/>
  <c r="I53" i="6" a="1"/>
  <c r="I53" i="6" s="1"/>
  <c r="F54" i="6" a="1"/>
  <c r="F54" i="6" s="1"/>
  <c r="G54" i="6" a="1"/>
  <c r="G54" i="6" s="1"/>
  <c r="H54" i="6" a="1"/>
  <c r="H54" i="6" s="1"/>
  <c r="I54" i="6" a="1"/>
  <c r="I54" i="6" s="1"/>
  <c r="F55" i="6" a="1"/>
  <c r="F55" i="6" s="1"/>
  <c r="G55" i="6" a="1"/>
  <c r="G55" i="6" s="1"/>
  <c r="H55" i="6" a="1"/>
  <c r="H55" i="6" s="1"/>
  <c r="I55" i="6" a="1"/>
  <c r="I55" i="6" s="1"/>
  <c r="F56" i="6" a="1"/>
  <c r="F56" i="6" s="1"/>
  <c r="G56" i="6" a="1"/>
  <c r="G56" i="6" s="1"/>
  <c r="H56" i="6" a="1"/>
  <c r="H56" i="6" s="1"/>
  <c r="I56" i="6" a="1"/>
  <c r="I56" i="6" s="1"/>
  <c r="F57" i="6" a="1"/>
  <c r="F57" i="6" s="1"/>
  <c r="G57" i="6" a="1"/>
  <c r="G57" i="6" s="1"/>
  <c r="H57" i="6" a="1"/>
  <c r="H57" i="6" s="1"/>
  <c r="I57" i="6" a="1"/>
  <c r="I57" i="6" s="1"/>
  <c r="F58" i="6" a="1"/>
  <c r="F58" i="6" s="1"/>
  <c r="G58" i="6" a="1"/>
  <c r="G58" i="6" s="1"/>
  <c r="H58" i="6" a="1"/>
  <c r="H58" i="6" s="1"/>
  <c r="I58" i="6" a="1"/>
  <c r="I58" i="6" s="1"/>
  <c r="F19" i="6" a="1"/>
  <c r="F19" i="6" s="1"/>
  <c r="H19" i="6" a="1"/>
  <c r="H19" i="6" s="1"/>
  <c r="G19" i="6" a="1"/>
  <c r="G19" i="6" s="1"/>
  <c r="A50" i="6" l="1" a="1"/>
  <c r="A50" i="6" s="1"/>
  <c r="A51" i="6" a="1"/>
  <c r="A51" i="6" s="1"/>
  <c r="E51" i="6" a="1"/>
  <c r="E51" i="6" s="1"/>
  <c r="E52" i="6" a="1"/>
  <c r="E52" i="6" s="1"/>
  <c r="E53" i="6" a="1"/>
  <c r="E53" i="6" s="1"/>
  <c r="E54" i="6" a="1"/>
  <c r="E54" i="6" s="1"/>
  <c r="E55" i="6" a="1"/>
  <c r="E55" i="6" s="1"/>
  <c r="E56" i="6" a="1"/>
  <c r="E56" i="6" s="1"/>
  <c r="E57" i="6" a="1"/>
  <c r="E57" i="6" s="1"/>
  <c r="E58" i="6" a="1"/>
  <c r="E58" i="6" s="1"/>
  <c r="D51" i="6" a="1"/>
  <c r="D51" i="6" s="1"/>
  <c r="D52" i="6" a="1"/>
  <c r="D52" i="6" s="1"/>
  <c r="D53" i="6" a="1"/>
  <c r="D53" i="6" s="1"/>
  <c r="D54" i="6" a="1"/>
  <c r="D54" i="6" s="1"/>
  <c r="D55" i="6" a="1"/>
  <c r="D55" i="6" s="1"/>
  <c r="D56" i="6" a="1"/>
  <c r="D56" i="6" s="1"/>
  <c r="D57" i="6" a="1"/>
  <c r="D57" i="6" s="1"/>
  <c r="D58" i="6" a="1"/>
  <c r="D58" i="6" s="1"/>
  <c r="B51" i="6" a="1"/>
  <c r="B51" i="6" s="1"/>
  <c r="B52" i="6" a="1"/>
  <c r="B52" i="6" s="1"/>
  <c r="B53" i="6" a="1"/>
  <c r="B53" i="6" s="1"/>
  <c r="B54" i="6" a="1"/>
  <c r="B54" i="6" s="1"/>
  <c r="B55" i="6" a="1"/>
  <c r="B55" i="6" s="1"/>
  <c r="B56" i="6" a="1"/>
  <c r="B56" i="6" s="1"/>
  <c r="B57" i="6" a="1"/>
  <c r="B57" i="6" s="1"/>
  <c r="B58" i="6" a="1"/>
  <c r="B58" i="6" s="1"/>
  <c r="A52" i="6" a="1"/>
  <c r="A52" i="6" s="1"/>
  <c r="A53" i="6" a="1"/>
  <c r="A53" i="6" s="1"/>
  <c r="A54" i="6" a="1"/>
  <c r="A54" i="6" s="1"/>
  <c r="A55" i="6" a="1"/>
  <c r="A55" i="6" s="1"/>
  <c r="A56" i="6" a="1"/>
  <c r="A56" i="6" s="1"/>
  <c r="A57" i="6" a="1"/>
  <c r="A57" i="6" s="1"/>
  <c r="A58" i="6" a="1"/>
  <c r="A58" i="6" s="1"/>
  <c r="A49" i="6" a="1"/>
  <c r="A49" i="6" s="1"/>
  <c r="A23" i="6" a="1"/>
  <c r="A23" i="6" s="1"/>
  <c r="A24" i="6" a="1"/>
  <c r="A24" i="6" s="1"/>
  <c r="A25" i="6" a="1"/>
  <c r="A25" i="6" s="1"/>
  <c r="A26" i="6" a="1"/>
  <c r="A26" i="6" s="1"/>
  <c r="A27" i="6" a="1"/>
  <c r="A27" i="6" s="1"/>
  <c r="A28" i="6" a="1"/>
  <c r="A28" i="6" s="1"/>
  <c r="A29" i="6" a="1"/>
  <c r="A29" i="6" s="1"/>
  <c r="A30" i="6" a="1"/>
  <c r="A30" i="6" s="1"/>
  <c r="A31" i="6" a="1"/>
  <c r="A31" i="6" s="1"/>
  <c r="A32" i="6" a="1"/>
  <c r="A32" i="6" s="1"/>
  <c r="A33" i="6" a="1"/>
  <c r="A33" i="6" s="1"/>
  <c r="A34" i="6" a="1"/>
  <c r="A34" i="6" s="1"/>
  <c r="A35" i="6" a="1"/>
  <c r="A35" i="6" s="1"/>
  <c r="A36" i="6" a="1"/>
  <c r="A36" i="6" s="1"/>
  <c r="A37" i="6" a="1"/>
  <c r="A37" i="6" s="1"/>
  <c r="A38" i="6" a="1"/>
  <c r="A38" i="6" s="1"/>
  <c r="A39" i="6" a="1"/>
  <c r="A39" i="6" s="1"/>
  <c r="A40" i="6" a="1"/>
  <c r="A40" i="6" s="1"/>
  <c r="A41" i="6" a="1"/>
  <c r="A41" i="6" s="1"/>
  <c r="A42" i="6" a="1"/>
  <c r="A42" i="6" s="1"/>
  <c r="A43" i="6" a="1"/>
  <c r="A43" i="6" s="1"/>
  <c r="A44" i="6" a="1"/>
  <c r="A44" i="6" s="1"/>
  <c r="A45" i="6" a="1"/>
  <c r="A45" i="6" s="1"/>
  <c r="A46" i="6" a="1"/>
  <c r="A46" i="6" s="1"/>
  <c r="A47" i="6" a="1"/>
  <c r="A47" i="6" s="1"/>
  <c r="A48" i="6" a="1"/>
  <c r="A48" i="6" s="1"/>
  <c r="A22" i="6" a="1"/>
  <c r="A22" i="6" s="1"/>
  <c r="A21" i="6" a="1"/>
  <c r="A21" i="6" s="1"/>
  <c r="A19" i="6" a="1"/>
  <c r="A19" i="6" s="1"/>
  <c r="A20" i="6" a="1"/>
  <c r="A20" i="6" s="1"/>
  <c r="E33" i="6" a="1"/>
  <c r="E33" i="6" s="1"/>
  <c r="E34" i="6" a="1"/>
  <c r="E34" i="6" s="1"/>
  <c r="E35" i="6" a="1"/>
  <c r="E35" i="6" s="1"/>
  <c r="E36" i="6" a="1"/>
  <c r="E36" i="6" s="1"/>
  <c r="E37" i="6" a="1"/>
  <c r="E37" i="6" s="1"/>
  <c r="E38" i="6" a="1"/>
  <c r="E38" i="6" s="1"/>
  <c r="E39" i="6" a="1"/>
  <c r="E39" i="6" s="1"/>
  <c r="E40" i="6" a="1"/>
  <c r="E40" i="6" s="1"/>
  <c r="E41" i="6" a="1"/>
  <c r="E41" i="6" s="1"/>
  <c r="E42" i="6" a="1"/>
  <c r="E42" i="6" s="1"/>
  <c r="E43" i="6" a="1"/>
  <c r="E43" i="6" s="1"/>
  <c r="E44" i="6" a="1"/>
  <c r="E44" i="6" s="1"/>
  <c r="E45" i="6" a="1"/>
  <c r="E45" i="6" s="1"/>
  <c r="E46" i="6" a="1"/>
  <c r="E46" i="6" s="1"/>
  <c r="E47" i="6" a="1"/>
  <c r="E47" i="6" s="1"/>
  <c r="E48" i="6" a="1"/>
  <c r="E48" i="6" s="1"/>
  <c r="E49" i="6" a="1"/>
  <c r="E49" i="6" s="1"/>
  <c r="E50" i="6" a="1"/>
  <c r="E50" i="6" s="1"/>
  <c r="D20" i="6" a="1"/>
  <c r="D20" i="6" s="1"/>
  <c r="D21" i="6" a="1"/>
  <c r="D21" i="6" s="1"/>
  <c r="D22" i="6" a="1"/>
  <c r="D22" i="6" s="1"/>
  <c r="D23" i="6" a="1"/>
  <c r="D23" i="6" s="1"/>
  <c r="D24" i="6" a="1"/>
  <c r="D24" i="6" s="1"/>
  <c r="D25" i="6" a="1"/>
  <c r="D25" i="6" s="1"/>
  <c r="D26" i="6" a="1"/>
  <c r="D26" i="6" s="1"/>
  <c r="D27" i="6" a="1"/>
  <c r="D27" i="6" s="1"/>
  <c r="D28" i="6" a="1"/>
  <c r="D28" i="6" s="1"/>
  <c r="D29" i="6" a="1"/>
  <c r="D29" i="6" s="1"/>
  <c r="D30" i="6" a="1"/>
  <c r="D30" i="6" s="1"/>
  <c r="D31" i="6" a="1"/>
  <c r="D31" i="6" s="1"/>
  <c r="D32" i="6" a="1"/>
  <c r="D32" i="6" s="1"/>
  <c r="D33" i="6" a="1"/>
  <c r="D33" i="6" s="1"/>
  <c r="D34" i="6" a="1"/>
  <c r="D34" i="6" s="1"/>
  <c r="D35" i="6" a="1"/>
  <c r="D35" i="6" s="1"/>
  <c r="D36" i="6" a="1"/>
  <c r="D36" i="6" s="1"/>
  <c r="D37" i="6" a="1"/>
  <c r="D37" i="6" s="1"/>
  <c r="D38" i="6" a="1"/>
  <c r="D38" i="6" s="1"/>
  <c r="D39" i="6" a="1"/>
  <c r="D39" i="6" s="1"/>
  <c r="D40" i="6" a="1"/>
  <c r="D40" i="6" s="1"/>
  <c r="D41" i="6" a="1"/>
  <c r="D41" i="6" s="1"/>
  <c r="D42" i="6" a="1"/>
  <c r="D42" i="6" s="1"/>
  <c r="D43" i="6" a="1"/>
  <c r="D43" i="6" s="1"/>
  <c r="D44" i="6" a="1"/>
  <c r="D44" i="6" s="1"/>
  <c r="D45" i="6" a="1"/>
  <c r="D45" i="6" s="1"/>
  <c r="D46" i="6" a="1"/>
  <c r="D46" i="6" s="1"/>
  <c r="D47" i="6" a="1"/>
  <c r="D47" i="6" s="1"/>
  <c r="D48" i="6" a="1"/>
  <c r="D48" i="6" s="1"/>
  <c r="D49" i="6" a="1"/>
  <c r="D49" i="6" s="1"/>
  <c r="D50" i="6" a="1"/>
  <c r="D50" i="6" s="1"/>
  <c r="D19" i="6" a="1"/>
  <c r="D19" i="6" s="1"/>
  <c r="B21" i="6" a="1"/>
  <c r="B21" i="6" s="1"/>
  <c r="B22" i="6" a="1"/>
  <c r="B22" i="6" s="1"/>
  <c r="B23" i="6" a="1"/>
  <c r="B23" i="6" s="1"/>
  <c r="B24" i="6" a="1"/>
  <c r="B24" i="6" s="1"/>
  <c r="B25" i="6" a="1"/>
  <c r="B25" i="6" s="1"/>
  <c r="B26" i="6" a="1"/>
  <c r="B26" i="6" s="1"/>
  <c r="B27" i="6" a="1"/>
  <c r="B27" i="6" s="1"/>
  <c r="B28" i="6" a="1"/>
  <c r="B28" i="6" s="1"/>
  <c r="B29" i="6" a="1"/>
  <c r="B29" i="6" s="1"/>
  <c r="B30" i="6" a="1"/>
  <c r="B30" i="6" s="1"/>
  <c r="B31" i="6" a="1"/>
  <c r="B31" i="6" s="1"/>
  <c r="B32" i="6" a="1"/>
  <c r="B32" i="6" s="1"/>
  <c r="B33" i="6" a="1"/>
  <c r="B33" i="6" s="1"/>
  <c r="B34" i="6" a="1"/>
  <c r="B34" i="6" s="1"/>
  <c r="B35" i="6" a="1"/>
  <c r="B35" i="6" s="1"/>
  <c r="B36" i="6" a="1"/>
  <c r="B36" i="6" s="1"/>
  <c r="B37" i="6" a="1"/>
  <c r="B37" i="6" s="1"/>
  <c r="B38" i="6" a="1"/>
  <c r="B38" i="6" s="1"/>
  <c r="B39" i="6" a="1"/>
  <c r="B39" i="6" s="1"/>
  <c r="B40" i="6" a="1"/>
  <c r="B40" i="6" s="1"/>
  <c r="B41" i="6" a="1"/>
  <c r="B41" i="6" s="1"/>
  <c r="B42" i="6" a="1"/>
  <c r="B42" i="6" s="1"/>
  <c r="B43" i="6" a="1"/>
  <c r="B43" i="6" s="1"/>
  <c r="B44" i="6" a="1"/>
  <c r="B44" i="6" s="1"/>
  <c r="B45" i="6" a="1"/>
  <c r="B45" i="6" s="1"/>
  <c r="B46" i="6" a="1"/>
  <c r="B46" i="6" s="1"/>
  <c r="B47" i="6" a="1"/>
  <c r="B47" i="6" s="1"/>
  <c r="B48" i="6" a="1"/>
  <c r="B48" i="6" s="1"/>
  <c r="B49" i="6" a="1"/>
  <c r="B49" i="6" s="1"/>
  <c r="B50" i="6" a="1"/>
  <c r="B50" i="6" s="1"/>
  <c r="B19" i="6" a="1"/>
  <c r="B19" i="6" s="1"/>
  <c r="B20" i="6" a="1"/>
  <c r="B20" i="6" s="1"/>
  <c r="C5" i="4"/>
  <c r="F8" i="4" s="1"/>
  <c r="D7" i="4"/>
  <c r="C4" i="4"/>
  <c r="E8" i="4"/>
  <c r="E9" i="4"/>
  <c r="D8" i="4"/>
  <c r="D9" i="4"/>
  <c r="E7" i="4"/>
  <c r="B1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80" i="1"/>
  <c r="C54" i="6" l="1"/>
  <c r="C53" i="6"/>
  <c r="C52" i="6"/>
  <c r="C51" i="6"/>
  <c r="C58" i="6"/>
  <c r="C57" i="6"/>
  <c r="C56" i="6"/>
  <c r="C55" i="6"/>
  <c r="C49" i="6"/>
  <c r="C50" i="6"/>
  <c r="C48" i="6"/>
  <c r="C47" i="6"/>
  <c r="C46" i="6"/>
  <c r="C45" i="6"/>
  <c r="C43" i="6"/>
  <c r="C44" i="6"/>
  <c r="C41" i="6"/>
  <c r="C42" i="6"/>
  <c r="C40" i="6"/>
  <c r="C39" i="6"/>
  <c r="C38" i="6"/>
  <c r="C37" i="6"/>
  <c r="C35" i="6"/>
  <c r="C36" i="6"/>
  <c r="C34" i="6"/>
  <c r="C33" i="6"/>
  <c r="F7" i="4"/>
  <c r="F9" i="4"/>
  <c r="C10" i="4" l="1"/>
  <c r="L28" i="1" s="1"/>
  <c r="N28" i="1" s="1"/>
  <c r="E28" i="1" s="1"/>
  <c r="L56" i="1" l="1"/>
  <c r="N56" i="1" s="1"/>
  <c r="E56" i="1" s="1"/>
  <c r="L4" i="1"/>
  <c r="N4" i="1" s="1"/>
  <c r="E4" i="1" s="1"/>
  <c r="L36" i="1"/>
  <c r="N36" i="1" s="1"/>
  <c r="E36" i="1" s="1"/>
  <c r="L5" i="1"/>
  <c r="N5" i="1" s="1"/>
  <c r="E5" i="1" s="1"/>
  <c r="L67" i="1"/>
  <c r="L25" i="1"/>
  <c r="N25" i="1" s="1"/>
  <c r="E25" i="1" s="1"/>
  <c r="L55" i="1"/>
  <c r="L15" i="1"/>
  <c r="L70" i="1"/>
  <c r="L14" i="1"/>
  <c r="L13" i="1"/>
  <c r="L60" i="1"/>
  <c r="L21" i="1"/>
  <c r="L32" i="1"/>
  <c r="N32" i="1" s="1"/>
  <c r="L31" i="1"/>
  <c r="L38" i="1"/>
  <c r="L33" i="1"/>
  <c r="L50" i="1"/>
  <c r="L57" i="1"/>
  <c r="N57" i="1" s="1"/>
  <c r="L54" i="1"/>
  <c r="L6" i="1"/>
  <c r="N6" i="1" s="1"/>
  <c r="L22" i="1"/>
  <c r="L42" i="1"/>
  <c r="L41" i="1"/>
  <c r="L7" i="1"/>
  <c r="L61" i="1"/>
  <c r="L75" i="1"/>
  <c r="L11" i="1"/>
  <c r="L9" i="1"/>
  <c r="N9" i="1" s="1"/>
  <c r="L48" i="1"/>
  <c r="L20" i="1"/>
  <c r="L23" i="1"/>
  <c r="L24" i="1"/>
  <c r="N24" i="1" s="1"/>
  <c r="L19" i="1"/>
  <c r="L45" i="1"/>
  <c r="N45" i="1" s="1"/>
  <c r="E45" i="1" s="1"/>
  <c r="L16" i="1"/>
  <c r="L17" i="1"/>
  <c r="L64" i="1"/>
  <c r="L66" i="1"/>
  <c r="L18" i="1"/>
  <c r="L63" i="1"/>
  <c r="L73" i="1"/>
  <c r="L30" i="1"/>
  <c r="L39" i="1"/>
  <c r="L47" i="1"/>
  <c r="L35" i="1"/>
  <c r="F81" i="1" l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80" i="1"/>
  <c r="F3" i="1" l="1"/>
  <c r="I78" i="1" l="1"/>
  <c r="J115" i="1" s="1"/>
  <c r="Q4" i="1" l="1"/>
  <c r="O4" i="1" s="1"/>
  <c r="Q12" i="1"/>
  <c r="O12" i="1" s="1"/>
  <c r="Q20" i="1"/>
  <c r="O20" i="1" s="1"/>
  <c r="Q28" i="1"/>
  <c r="M28" i="1" s="1"/>
  <c r="Q36" i="1"/>
  <c r="M36" i="1" s="1"/>
  <c r="Q44" i="1"/>
  <c r="O44" i="1" s="1"/>
  <c r="Q52" i="1"/>
  <c r="M52" i="1" s="1"/>
  <c r="Q60" i="1"/>
  <c r="O60" i="1" s="1"/>
  <c r="Q68" i="1"/>
  <c r="O68" i="1" s="1"/>
  <c r="Q77" i="1"/>
  <c r="M77" i="1" s="1"/>
  <c r="Q14" i="1"/>
  <c r="M14" i="1" s="1"/>
  <c r="Q30" i="1"/>
  <c r="O30" i="1" s="1"/>
  <c r="Q46" i="1"/>
  <c r="O46" i="1" s="1"/>
  <c r="Q62" i="1"/>
  <c r="M62" i="1" s="1"/>
  <c r="Q7" i="1"/>
  <c r="M7" i="1" s="1"/>
  <c r="Q23" i="1"/>
  <c r="O23" i="1" s="1"/>
  <c r="Q31" i="1"/>
  <c r="M31" i="1" s="1"/>
  <c r="Q47" i="1"/>
  <c r="O47" i="1" s="1"/>
  <c r="Q63" i="1"/>
  <c r="M63" i="1" s="1"/>
  <c r="Q8" i="1"/>
  <c r="O8" i="1" s="1"/>
  <c r="Q24" i="1"/>
  <c r="M24" i="1" s="1"/>
  <c r="Q32" i="1"/>
  <c r="M32" i="1" s="1"/>
  <c r="Q40" i="1"/>
  <c r="O40" i="1" s="1"/>
  <c r="Q56" i="1"/>
  <c r="O56" i="1" s="1"/>
  <c r="Q72" i="1"/>
  <c r="O72" i="1" s="1"/>
  <c r="Q9" i="1"/>
  <c r="O9" i="1" s="1"/>
  <c r="Q25" i="1"/>
  <c r="O25" i="1" s="1"/>
  <c r="Q41" i="1"/>
  <c r="O41" i="1" s="1"/>
  <c r="Q57" i="1"/>
  <c r="O57" i="1" s="1"/>
  <c r="Q73" i="1"/>
  <c r="O73" i="1" s="1"/>
  <c r="Q10" i="1"/>
  <c r="O10" i="1" s="1"/>
  <c r="Q26" i="1"/>
  <c r="O26" i="1" s="1"/>
  <c r="Q42" i="1"/>
  <c r="O42" i="1" s="1"/>
  <c r="Q58" i="1"/>
  <c r="M58" i="1" s="1"/>
  <c r="Q66" i="1"/>
  <c r="O66" i="1" s="1"/>
  <c r="Q19" i="1"/>
  <c r="O19" i="1" s="1"/>
  <c r="Q35" i="1"/>
  <c r="O35" i="1" s="1"/>
  <c r="Q51" i="1"/>
  <c r="O51" i="1" s="1"/>
  <c r="Q59" i="1"/>
  <c r="O59" i="1" s="1"/>
  <c r="Q75" i="1"/>
  <c r="O75" i="1" s="1"/>
  <c r="Q5" i="1"/>
  <c r="M5" i="1" s="1"/>
  <c r="Q13" i="1"/>
  <c r="M13" i="1" s="1"/>
  <c r="Q21" i="1"/>
  <c r="M21" i="1" s="1"/>
  <c r="Q29" i="1"/>
  <c r="Q37" i="1"/>
  <c r="O37" i="1" s="1"/>
  <c r="Q45" i="1"/>
  <c r="O45" i="1" s="1"/>
  <c r="Q53" i="1"/>
  <c r="O53" i="1" s="1"/>
  <c r="Q61" i="1"/>
  <c r="O61" i="1" s="1"/>
  <c r="Q69" i="1"/>
  <c r="M69" i="1" s="1"/>
  <c r="Q76" i="1"/>
  <c r="O76" i="1" s="1"/>
  <c r="Q6" i="1"/>
  <c r="O6" i="1" s="1"/>
  <c r="Q22" i="1"/>
  <c r="O22" i="1" s="1"/>
  <c r="Q38" i="1"/>
  <c r="M38" i="1" s="1"/>
  <c r="Q54" i="1"/>
  <c r="O54" i="1" s="1"/>
  <c r="Q70" i="1"/>
  <c r="O70" i="1" s="1"/>
  <c r="Q15" i="1"/>
  <c r="O15" i="1" s="1"/>
  <c r="Q39" i="1"/>
  <c r="M39" i="1" s="1"/>
  <c r="Q55" i="1"/>
  <c r="M55" i="1" s="1"/>
  <c r="Q71" i="1"/>
  <c r="O71" i="1" s="1"/>
  <c r="Q16" i="1"/>
  <c r="M16" i="1" s="1"/>
  <c r="Q48" i="1"/>
  <c r="O48" i="1" s="1"/>
  <c r="Q64" i="1"/>
  <c r="O64" i="1" s="1"/>
  <c r="Q17" i="1"/>
  <c r="O17" i="1" s="1"/>
  <c r="Q33" i="1"/>
  <c r="O33" i="1" s="1"/>
  <c r="Q49" i="1"/>
  <c r="M49" i="1" s="1"/>
  <c r="Q65" i="1"/>
  <c r="M65" i="1" s="1"/>
  <c r="Q18" i="1"/>
  <c r="O18" i="1" s="1"/>
  <c r="Q34" i="1"/>
  <c r="O34" i="1" s="1"/>
  <c r="Q50" i="1"/>
  <c r="O50" i="1" s="1"/>
  <c r="Q74" i="1"/>
  <c r="M74" i="1" s="1"/>
  <c r="Q11" i="1"/>
  <c r="O11" i="1" s="1"/>
  <c r="Q27" i="1"/>
  <c r="M27" i="1" s="1"/>
  <c r="Q43" i="1"/>
  <c r="O43" i="1" s="1"/>
  <c r="Q67" i="1"/>
  <c r="O67" i="1" s="1"/>
  <c r="I10" i="6"/>
  <c r="M20" i="1"/>
  <c r="E22" i="1"/>
  <c r="E42" i="1"/>
  <c r="E31" i="1"/>
  <c r="E18" i="1"/>
  <c r="E17" i="1"/>
  <c r="E20" i="1"/>
  <c r="E15" i="1"/>
  <c r="E7" i="1"/>
  <c r="E19" i="1"/>
  <c r="E35" i="1"/>
  <c r="E38" i="1"/>
  <c r="E11" i="1"/>
  <c r="E9" i="1"/>
  <c r="E13" i="1"/>
  <c r="E6" i="1"/>
  <c r="E33" i="1"/>
  <c r="E21" i="1"/>
  <c r="E14" i="1"/>
  <c r="K104" i="1"/>
  <c r="J113" i="1" s="1"/>
  <c r="O29" i="1" l="1"/>
  <c r="M29" i="1"/>
  <c r="O14" i="1"/>
  <c r="M4" i="1"/>
  <c r="M68" i="1"/>
  <c r="M12" i="1"/>
  <c r="O63" i="1"/>
  <c r="M9" i="1"/>
  <c r="M8" i="1"/>
  <c r="O31" i="1"/>
  <c r="M42" i="1"/>
  <c r="O5" i="1"/>
  <c r="O28" i="1"/>
  <c r="M30" i="1"/>
  <c r="M66" i="1"/>
  <c r="M71" i="1"/>
  <c r="M25" i="1"/>
  <c r="O21" i="1"/>
  <c r="M72" i="1"/>
  <c r="O69" i="1"/>
  <c r="M73" i="1"/>
  <c r="M47" i="1"/>
  <c r="O77" i="1"/>
  <c r="O39" i="1"/>
  <c r="O49" i="1"/>
  <c r="M37" i="1"/>
  <c r="O74" i="1"/>
  <c r="M41" i="1"/>
  <c r="M19" i="1"/>
  <c r="O16" i="1"/>
  <c r="O24" i="1"/>
  <c r="O36" i="1"/>
  <c r="O38" i="1"/>
  <c r="O32" i="1"/>
  <c r="O13" i="1"/>
  <c r="M50" i="1"/>
  <c r="M35" i="1"/>
  <c r="M46" i="1"/>
  <c r="M34" i="1"/>
  <c r="M48" i="1"/>
  <c r="M22" i="1"/>
  <c r="M6" i="1"/>
  <c r="M57" i="1"/>
  <c r="M18" i="1"/>
  <c r="O65" i="1"/>
  <c r="M54" i="1"/>
  <c r="O62" i="1"/>
  <c r="O58" i="1"/>
  <c r="O55" i="1"/>
  <c r="M51" i="1"/>
  <c r="M44" i="1"/>
  <c r="M43" i="1"/>
  <c r="M64" i="1"/>
  <c r="M45" i="1"/>
  <c r="O52" i="1"/>
  <c r="M76" i="1"/>
  <c r="O7" i="1"/>
  <c r="M70" i="1"/>
  <c r="M40" i="1"/>
  <c r="M17" i="1"/>
  <c r="M53" i="1"/>
  <c r="M11" i="1"/>
  <c r="M10" i="1"/>
  <c r="M59" i="1"/>
  <c r="M15" i="1"/>
  <c r="M23" i="1"/>
  <c r="M67" i="1"/>
  <c r="O27" i="1"/>
  <c r="M56" i="1"/>
  <c r="M61" i="1"/>
  <c r="M26" i="1"/>
  <c r="M60" i="1"/>
  <c r="M75" i="1"/>
  <c r="M33" i="1"/>
  <c r="I8" i="6"/>
  <c r="E24" i="1"/>
  <c r="E30" i="1"/>
  <c r="I24" i="6" a="1"/>
  <c r="I24" i="6" s="1"/>
  <c r="I21" i="6" a="1"/>
  <c r="I21" i="6" s="1"/>
  <c r="I32" i="6" a="1"/>
  <c r="I32" i="6" s="1"/>
  <c r="I20" i="6" a="1"/>
  <c r="I20" i="6" s="1"/>
  <c r="I19" i="6" a="1"/>
  <c r="I19" i="6" s="1"/>
  <c r="J58" i="6"/>
  <c r="E32" i="1"/>
  <c r="E16" i="1"/>
  <c r="I26" i="6" a="1"/>
  <c r="I26" i="6" s="1"/>
  <c r="E41" i="1"/>
  <c r="I30" i="6" l="1" a="1"/>
  <c r="I30" i="6" s="1"/>
  <c r="I31" i="6" a="1"/>
  <c r="I31" i="6" s="1"/>
  <c r="I28" i="6" a="1"/>
  <c r="I28" i="6" s="1"/>
  <c r="I29" i="6" a="1"/>
  <c r="I29" i="6" s="1"/>
  <c r="E32" i="6" a="1"/>
  <c r="E32" i="6" s="1"/>
  <c r="C32" i="6" s="1"/>
  <c r="J32" i="6" s="1"/>
  <c r="I27" i="6" a="1"/>
  <c r="I27" i="6" s="1"/>
  <c r="E57" i="1"/>
  <c r="I25" i="6" a="1"/>
  <c r="I25" i="6" s="1"/>
  <c r="I23" i="6" a="1"/>
  <c r="I23" i="6" s="1"/>
  <c r="I22" i="6" a="1"/>
  <c r="I22" i="6" s="1"/>
  <c r="E19" i="6" a="1"/>
  <c r="E19" i="6" s="1"/>
  <c r="C19" i="6" s="1" a="1"/>
  <c r="C19" i="6" s="1"/>
  <c r="E22" i="6" a="1"/>
  <c r="E22" i="6" s="1"/>
  <c r="C22" i="6" s="1"/>
  <c r="E23" i="6" a="1"/>
  <c r="E23" i="6" s="1"/>
  <c r="C23" i="6" s="1"/>
  <c r="J33" i="6"/>
  <c r="J56" i="6"/>
  <c r="J51" i="6"/>
  <c r="K78" i="1"/>
  <c r="E24" i="6" l="1" a="1"/>
  <c r="E24" i="6" s="1"/>
  <c r="C24" i="6" s="1"/>
  <c r="J24" i="6" s="1"/>
  <c r="E20" i="6" a="1"/>
  <c r="E20" i="6" s="1"/>
  <c r="C20" i="6" s="1"/>
  <c r="J20" i="6" s="1"/>
  <c r="E26" i="6" a="1"/>
  <c r="E26" i="6" s="1"/>
  <c r="C26" i="6" s="1"/>
  <c r="J26" i="6" s="1"/>
  <c r="E30" i="6" a="1"/>
  <c r="E30" i="6" s="1"/>
  <c r="C30" i="6" s="1"/>
  <c r="J30" i="6" s="1"/>
  <c r="E29" i="6" a="1"/>
  <c r="E29" i="6" s="1"/>
  <c r="C29" i="6" s="1"/>
  <c r="J29" i="6" s="1"/>
  <c r="E31" i="6" a="1"/>
  <c r="E31" i="6" s="1"/>
  <c r="C31" i="6" s="1"/>
  <c r="J31" i="6" s="1"/>
  <c r="E27" i="6" a="1"/>
  <c r="E27" i="6" s="1"/>
  <c r="C27" i="6" s="1"/>
  <c r="J27" i="6" s="1"/>
  <c r="E28" i="6" a="1"/>
  <c r="E28" i="6" s="1"/>
  <c r="C28" i="6" s="1"/>
  <c r="J28" i="6" s="1"/>
  <c r="E21" i="6" a="1"/>
  <c r="E21" i="6" s="1"/>
  <c r="C21" i="6" s="1"/>
  <c r="J21" i="6" s="1"/>
  <c r="E25" i="6" a="1"/>
  <c r="E25" i="6" s="1"/>
  <c r="C25" i="6" s="1"/>
  <c r="J25" i="6" s="1"/>
  <c r="J112" i="1"/>
  <c r="J117" i="1" s="1"/>
  <c r="J23" i="6"/>
  <c r="J40" i="6"/>
  <c r="J48" i="6"/>
  <c r="J49" i="6"/>
  <c r="J46" i="6"/>
  <c r="J41" i="6"/>
  <c r="J50" i="6"/>
  <c r="J47" i="6"/>
  <c r="J37" i="6"/>
  <c r="J57" i="6"/>
  <c r="J53" i="6"/>
  <c r="J36" i="6"/>
  <c r="J42" i="6"/>
  <c r="J19" i="6"/>
  <c r="J54" i="6"/>
  <c r="J34" i="6"/>
  <c r="J43" i="6"/>
  <c r="J52" i="6"/>
  <c r="J35" i="6"/>
  <c r="J38" i="6"/>
  <c r="J44" i="6"/>
  <c r="J22" i="6"/>
  <c r="J39" i="6"/>
  <c r="J45" i="6"/>
  <c r="J55" i="6"/>
  <c r="I7" i="6" l="1"/>
  <c r="E12" i="6"/>
</calcChain>
</file>

<file path=xl/comments1.xml><?xml version="1.0" encoding="utf-8"?>
<comments xmlns="http://schemas.openxmlformats.org/spreadsheetml/2006/main">
  <authors>
    <author>Favi</author>
  </authors>
  <commentList>
    <comment ref="B6" authorId="0" shapeId="0">
      <text>
        <r>
          <rPr>
            <sz val="9"/>
            <color indexed="81"/>
            <rFont val="Tahoma"/>
            <family val="2"/>
            <charset val="204"/>
          </rPr>
          <t>-2 = до сотен
-1 = до десяток
 0 = до целых
 1 = до десятыХ
 2 = до сотыХ</t>
        </r>
      </text>
    </comment>
  </commentList>
</comments>
</file>

<file path=xl/sharedStrings.xml><?xml version="1.0" encoding="utf-8"?>
<sst xmlns="http://schemas.openxmlformats.org/spreadsheetml/2006/main" count="229" uniqueCount="142">
  <si>
    <t>Услуга</t>
  </si>
  <si>
    <t>Ед. изм.</t>
  </si>
  <si>
    <t>шт.</t>
  </si>
  <si>
    <t>Перепрошивка BIOS</t>
  </si>
  <si>
    <t>Комплектующие</t>
  </si>
  <si>
    <t>Настройка BIOS</t>
  </si>
  <si>
    <t>уп.</t>
  </si>
  <si>
    <t>от</t>
  </si>
  <si>
    <t>Сумма</t>
  </si>
  <si>
    <t>Кол-во</t>
  </si>
  <si>
    <t>Отчет о проделанной работе</t>
  </si>
  <si>
    <t>Оказано услуг на сумму</t>
  </si>
  <si>
    <t>Скидка</t>
  </si>
  <si>
    <t>Другие вычеты</t>
  </si>
  <si>
    <t>Другие начисления</t>
  </si>
  <si>
    <t>ИТОГО К ОПЛАТЕ</t>
  </si>
  <si>
    <t>Скидки</t>
  </si>
  <si>
    <t>Дата</t>
  </si>
  <si>
    <t>Спц. цена</t>
  </si>
  <si>
    <t>ИТОГО за компл.</t>
  </si>
  <si>
    <t>ИТОГО за услуги</t>
  </si>
  <si>
    <t>Установка антивируса</t>
  </si>
  <si>
    <t>Батарейка CR2032</t>
  </si>
  <si>
    <t>Выезд по городу</t>
  </si>
  <si>
    <t>Выезд в пригород</t>
  </si>
  <si>
    <t>Выезд загород</t>
  </si>
  <si>
    <t>Установка Windows + office + браузер</t>
  </si>
  <si>
    <t>Установка Linux Ubuntu Server</t>
  </si>
  <si>
    <t>Замена батарейки</t>
  </si>
  <si>
    <t>1 метр</t>
  </si>
  <si>
    <t>Антивирус Касперского (1год)</t>
  </si>
  <si>
    <t>1 комп</t>
  </si>
  <si>
    <t>Установка Microsoft Office</t>
  </si>
  <si>
    <t>Монтаж / демонтаж устройства</t>
  </si>
  <si>
    <t>Почасовая работа</t>
  </si>
  <si>
    <t>1 час</t>
  </si>
  <si>
    <t>Юр. лицо</t>
  </si>
  <si>
    <t>Округлять до разрядов</t>
  </si>
  <si>
    <t>Настройка локальной сети на ПК</t>
  </si>
  <si>
    <t>Установка Windows 10,11</t>
  </si>
  <si>
    <t>Железо</t>
  </si>
  <si>
    <t>Сеть</t>
  </si>
  <si>
    <t>Подключение МФУ на рабочем месте</t>
  </si>
  <si>
    <t>1 раб.м.</t>
  </si>
  <si>
    <t>Антивирус Small Office (1год)</t>
  </si>
  <si>
    <t>SSD 180Гб</t>
  </si>
  <si>
    <t>SSD 360Гб</t>
  </si>
  <si>
    <t>SSD 240 - 256Гб</t>
  </si>
  <si>
    <t>SSD 120 - 128Гб</t>
  </si>
  <si>
    <t>SSD 480 - 512Гб</t>
  </si>
  <si>
    <t>SSD 720Гб</t>
  </si>
  <si>
    <t>SSD 960 - 1000Гб</t>
  </si>
  <si>
    <t>SSD 2000Гб</t>
  </si>
  <si>
    <t>HDMI-VGA переходник</t>
  </si>
  <si>
    <t>Салазка 12,7мм</t>
  </si>
  <si>
    <t>Салазка 9,5мм</t>
  </si>
  <si>
    <t>MOLEX-SATA переходник питания</t>
  </si>
  <si>
    <t>SATA data шлейф</t>
  </si>
  <si>
    <t>Кабель питания для ПК</t>
  </si>
  <si>
    <t>Кабель питания для БП ноута</t>
  </si>
  <si>
    <t>VGA-VGA кабель</t>
  </si>
  <si>
    <t>DVI-DVI кабель</t>
  </si>
  <si>
    <t>HDMI-HDMI кабель</t>
  </si>
  <si>
    <t>Сумма услуг, не менее рублей</t>
  </si>
  <si>
    <t>Создание сайта</t>
  </si>
  <si>
    <t>Регистрация доменного имени</t>
  </si>
  <si>
    <t>Установка / Настройка</t>
  </si>
  <si>
    <t>Настройка ЭЦП / банк-клиент</t>
  </si>
  <si>
    <t>Ориентировочные цены на комплектующие и программы в магазинах</t>
  </si>
  <si>
    <t>Настройка резервного копирования на раб. м. 1С</t>
  </si>
  <si>
    <t>* Не включая разборку самого ноутбука</t>
  </si>
  <si>
    <t>Базовая</t>
  </si>
  <si>
    <t>Ед. изм</t>
  </si>
  <si>
    <t>Спец.цена</t>
  </si>
  <si>
    <t>Цена</t>
  </si>
  <si>
    <t>№ п/п</t>
  </si>
  <si>
    <t>Забор товара с магазина в черте города</t>
  </si>
  <si>
    <t>Сумма без скидки</t>
  </si>
  <si>
    <t>Актуальная дата</t>
  </si>
  <si>
    <t>Количество отмеченных услуг</t>
  </si>
  <si>
    <t>Физлица</t>
  </si>
  <si>
    <t>Юрилица</t>
  </si>
  <si>
    <t>Ставка налога</t>
  </si>
  <si>
    <t>Значение</t>
  </si>
  <si>
    <t>Добавочный коэфициент за выезд</t>
  </si>
  <si>
    <t>Количество отмеченных услуг* количество</t>
  </si>
  <si>
    <t>Без выезда</t>
  </si>
  <si>
    <t>** При наличии внешнего статического IP-адреса</t>
  </si>
  <si>
    <t>Создание общей сетевой папки на сервере</t>
  </si>
  <si>
    <t>Установка пакета программ</t>
  </si>
  <si>
    <t>Установка Linux Ubuntu, Astra</t>
  </si>
  <si>
    <t>По городу</t>
  </si>
  <si>
    <t>В пригород</t>
  </si>
  <si>
    <t>Загород, км</t>
  </si>
  <si>
    <t>Начисления</t>
  </si>
  <si>
    <t>Вычеты</t>
  </si>
  <si>
    <t>Изменение размеров дисков (при нал.своб.места)</t>
  </si>
  <si>
    <t>Установка программы</t>
  </si>
  <si>
    <t>Настройка сетевой папки/диска на раб. месте</t>
  </si>
  <si>
    <t>Коммерческое предложение</t>
  </si>
  <si>
    <t>Услуги</t>
  </si>
  <si>
    <t>Итого стоимость услуг</t>
  </si>
  <si>
    <t>Перечень уcлуг:</t>
  </si>
  <si>
    <t>Название услуги</t>
  </si>
  <si>
    <t>Кабель UTP5, медь</t>
  </si>
  <si>
    <t>Коннектор RJ45</t>
  </si>
  <si>
    <t>Чистка системного блока / ноутбука от пыли</t>
  </si>
  <si>
    <t>Кабель менеджмент, замена термопасты</t>
  </si>
  <si>
    <t>Настройка нестандартного оборудования</t>
  </si>
  <si>
    <t>Настройка сетевого хранилища</t>
  </si>
  <si>
    <t>Начальная настройка системы</t>
  </si>
  <si>
    <t>Настройка лицензии на Windows / Office</t>
  </si>
  <si>
    <t>Сервер 1С (Linux Server+Postgresql)</t>
  </si>
  <si>
    <t>Публикация базы 1С</t>
  </si>
  <si>
    <t>Организация корпоративной почты</t>
  </si>
  <si>
    <t>Регистрация на торговой площадке</t>
  </si>
  <si>
    <t>Диагностика ПК / Ноутбука</t>
  </si>
  <si>
    <t>Консультация по компьютерным вопросам</t>
  </si>
  <si>
    <t>Подбор, заказ комплектующих</t>
  </si>
  <si>
    <t>Настройка почты, соц. сетей</t>
  </si>
  <si>
    <t>IT сопровождение</t>
  </si>
  <si>
    <t>Сборка (разборка) компьютера / ноутбука</t>
  </si>
  <si>
    <t>Форматирование / разделение жесткого диска</t>
  </si>
  <si>
    <t>Монтаж локальной сети</t>
  </si>
  <si>
    <t>Настройка роутера: мост, проброс портов</t>
  </si>
  <si>
    <t>Настройка доступа в интернет: роутер, wi-fi, ПК</t>
  </si>
  <si>
    <t>Удаленное рабочее место, 1 месяц</t>
  </si>
  <si>
    <t>Удаленное рабочее место, 1 год</t>
  </si>
  <si>
    <t>Настройка сетевого принтера / МФУ</t>
  </si>
  <si>
    <t>Установка 1С на рабочем месте</t>
  </si>
  <si>
    <t>Создание новой БД 1С, восстановление</t>
  </si>
  <si>
    <t>Обновление конфигурации / платформы 1С</t>
  </si>
  <si>
    <t>Настройка систем бекапирования на сервере 1С</t>
  </si>
  <si>
    <t>Подключение принтера / сканера на раб. м.</t>
  </si>
  <si>
    <t>Лечение от вирусов / восстановление ОС</t>
  </si>
  <si>
    <t>Восстановление / копирование файлов</t>
  </si>
  <si>
    <t>Проверка HDD, профилактика</t>
  </si>
  <si>
    <t>Общее</t>
  </si>
  <si>
    <t>1С</t>
  </si>
  <si>
    <t>Рабочее место</t>
  </si>
  <si>
    <t>р.м./мес.</t>
  </si>
  <si>
    <t>метр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</si>
</sst>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\ _₽_-;\-* #,##0\ _₽_-;_-* &quot;-&quot;\ _₽_-;_-@_-"/>
    <numFmt numFmtId="164" formatCode="mmm\ yy"/>
    <numFmt numFmtId="165" formatCode="#,##0.00&quot;р.&quot;"/>
    <numFmt numFmtId="166" formatCode="[$-FC19]dd\ mmmm\ yyyy\ \г\.;@"/>
    <numFmt numFmtId="167" formatCode="_-* #,##0\ [$₽-419]_-;\-* #,##0\ [$₽-419]_-;_-* &quot;-&quot;\ [$₽-419]_-;_-@_-"/>
    <numFmt numFmtId="168" formatCode="[$-F800]dddd\,\ mmmm\ dd\,\ yyyy"/>
  </numFmts>
  <fonts count="34" x14ac:knownFonts="1">
    <font>
      <sz val="10"/>
      <name val="Arial Cyr"/>
      <charset val="204"/>
    </font>
    <font>
      <sz val="10"/>
      <name val="Arial Cyr"/>
      <charset val="204"/>
    </font>
    <font>
      <i/>
      <sz val="20"/>
      <name val="Arial Cyr"/>
      <family val="2"/>
      <charset val="204"/>
    </font>
    <font>
      <b/>
      <sz val="10"/>
      <name val="Arial Cyr"/>
      <family val="2"/>
      <charset val="204"/>
    </font>
    <font>
      <b/>
      <sz val="10"/>
      <name val="Arial Cyr"/>
      <charset val="204"/>
    </font>
    <font>
      <b/>
      <sz val="16"/>
      <name val="Arial Cyr"/>
      <charset val="204"/>
    </font>
    <font>
      <sz val="10"/>
      <color indexed="46"/>
      <name val="Arial Cyr"/>
      <charset val="204"/>
    </font>
    <font>
      <sz val="10"/>
      <color indexed="61"/>
      <name val="Arial Cyr"/>
      <family val="2"/>
      <charset val="204"/>
    </font>
    <font>
      <sz val="10"/>
      <color indexed="17"/>
      <name val="Arial Cyr"/>
      <family val="2"/>
      <charset val="204"/>
    </font>
    <font>
      <b/>
      <sz val="10"/>
      <color indexed="17"/>
      <name val="Arial Cyr"/>
      <family val="2"/>
      <charset val="204"/>
    </font>
    <font>
      <b/>
      <i/>
      <sz val="12"/>
      <name val="Times New Roman"/>
      <family val="1"/>
      <charset val="204"/>
    </font>
    <font>
      <b/>
      <i/>
      <sz val="10"/>
      <name val="Arial Cyr"/>
      <charset val="204"/>
    </font>
    <font>
      <b/>
      <i/>
      <sz val="12"/>
      <name val="Arial Cyr"/>
      <charset val="204"/>
    </font>
    <font>
      <b/>
      <i/>
      <sz val="14"/>
      <color indexed="10"/>
      <name val="Arial Cyr"/>
      <charset val="204"/>
    </font>
    <font>
      <i/>
      <strike/>
      <sz val="10"/>
      <name val="Arial Cyr"/>
      <charset val="204"/>
    </font>
    <font>
      <b/>
      <i/>
      <sz val="12"/>
      <color indexed="12"/>
      <name val="Times New Roman"/>
      <family val="1"/>
      <charset val="204"/>
    </font>
    <font>
      <b/>
      <i/>
      <sz val="12"/>
      <color indexed="17"/>
      <name val="Times New Roman"/>
      <family val="1"/>
      <charset val="204"/>
    </font>
    <font>
      <b/>
      <i/>
      <sz val="12"/>
      <color indexed="10"/>
      <name val="Times New Roman"/>
      <family val="1"/>
      <charset val="204"/>
    </font>
    <font>
      <b/>
      <i/>
      <sz val="14"/>
      <color indexed="12"/>
      <name val="Arial Cyr"/>
      <charset val="204"/>
    </font>
    <font>
      <b/>
      <i/>
      <sz val="14"/>
      <color indexed="17"/>
      <name val="Arial Cyr"/>
      <charset val="204"/>
    </font>
    <font>
      <b/>
      <i/>
      <sz val="16"/>
      <name val="Arial Cyr"/>
      <charset val="204"/>
    </font>
    <font>
      <b/>
      <i/>
      <sz val="12"/>
      <color indexed="9"/>
      <name val="Arial Cyr"/>
      <charset val="204"/>
    </font>
    <font>
      <b/>
      <sz val="14"/>
      <name val="Arial Cyr"/>
      <charset val="204"/>
    </font>
    <font>
      <b/>
      <i/>
      <sz val="10"/>
      <color indexed="17"/>
      <name val="Arial Cyr"/>
      <charset val="204"/>
    </font>
    <font>
      <i/>
      <sz val="6"/>
      <name val="Arial Cyr"/>
      <charset val="204"/>
    </font>
    <font>
      <sz val="9"/>
      <color indexed="81"/>
      <name val="Tahoma"/>
      <family val="2"/>
      <charset val="204"/>
    </font>
    <font>
      <strike/>
      <sz val="10"/>
      <name val="Arial Cyr"/>
      <charset val="204"/>
    </font>
    <font>
      <sz val="10"/>
      <color indexed="61"/>
      <name val="Arial Cyr"/>
      <charset val="204"/>
    </font>
    <font>
      <b/>
      <i/>
      <sz val="14"/>
      <name val="Arial Cyr"/>
      <charset val="204"/>
    </font>
    <font>
      <i/>
      <sz val="10"/>
      <name val="Arial Cyr"/>
      <charset val="204"/>
    </font>
    <font>
      <b/>
      <sz val="10"/>
      <color rgb="FFFF0000"/>
      <name val="Arial Cyr"/>
      <charset val="204"/>
    </font>
    <font>
      <b/>
      <sz val="8"/>
      <color rgb="FFFF0000"/>
      <name val="Arial Cyr"/>
      <charset val="204"/>
    </font>
    <font>
      <sz val="8"/>
      <color rgb="FF000000"/>
      <name val="Tahoma"/>
      <family val="2"/>
      <charset val="204"/>
    </font>
    <font>
      <b/>
      <i/>
      <sz val="8"/>
      <color indexed="17"/>
      <name val="Arial Cyr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2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/>
    <xf numFmtId="0" fontId="0" fillId="0" borderId="0" xfId="0" applyBorder="1"/>
    <xf numFmtId="164" fontId="0" fillId="0" borderId="0" xfId="0" applyNumberFormat="1" applyBorder="1" applyAlignment="1">
      <alignment horizontal="left"/>
    </xf>
    <xf numFmtId="0" fontId="3" fillId="0" borderId="0" xfId="0" applyFont="1" applyBorder="1"/>
    <xf numFmtId="0" fontId="4" fillId="0" borderId="1" xfId="0" applyFont="1" applyBorder="1" applyAlignment="1">
      <alignment horizontal="left"/>
    </xf>
    <xf numFmtId="0" fontId="4" fillId="0" borderId="1" xfId="0" applyFont="1" applyBorder="1" applyAlignment="1"/>
    <xf numFmtId="0" fontId="1" fillId="0" borderId="0" xfId="0" applyFont="1"/>
    <xf numFmtId="0" fontId="4" fillId="0" borderId="1" xfId="0" applyFont="1" applyBorder="1"/>
    <xf numFmtId="0" fontId="0" fillId="0" borderId="3" xfId="0" applyBorder="1" applyAlignment="1"/>
    <xf numFmtId="0" fontId="0" fillId="0" borderId="0" xfId="0" applyAlignment="1"/>
    <xf numFmtId="0" fontId="1" fillId="0" borderId="0" xfId="0" applyFont="1" applyBorder="1" applyAlignment="1">
      <alignment horizontal="right"/>
    </xf>
    <xf numFmtId="0" fontId="4" fillId="0" borderId="0" xfId="0" applyFont="1" applyBorder="1" applyAlignment="1"/>
    <xf numFmtId="165" fontId="0" fillId="0" borderId="0" xfId="0" applyNumberFormat="1"/>
    <xf numFmtId="0" fontId="0" fillId="2" borderId="0" xfId="0" applyFill="1"/>
    <xf numFmtId="0" fontId="4" fillId="0" borderId="0" xfId="0" applyFont="1" applyFill="1" applyBorder="1" applyAlignment="1">
      <alignment horizontal="right"/>
    </xf>
    <xf numFmtId="0" fontId="4" fillId="0" borderId="0" xfId="0" applyFont="1" applyFill="1" applyBorder="1"/>
    <xf numFmtId="0" fontId="6" fillId="0" borderId="0" xfId="0" applyFont="1"/>
    <xf numFmtId="0" fontId="7" fillId="0" borderId="0" xfId="0" applyFont="1" applyBorder="1"/>
    <xf numFmtId="0" fontId="7" fillId="0" borderId="0" xfId="0" applyFont="1"/>
    <xf numFmtId="0" fontId="9" fillId="0" borderId="0" xfId="0" applyFont="1" applyFill="1" applyBorder="1"/>
    <xf numFmtId="0" fontId="8" fillId="0" borderId="0" xfId="0" applyFont="1" applyBorder="1" applyAlignment="1">
      <alignment horizontal="right"/>
    </xf>
    <xf numFmtId="0" fontId="8" fillId="0" borderId="0" xfId="0" applyFont="1" applyBorder="1"/>
    <xf numFmtId="0" fontId="8" fillId="0" borderId="0" xfId="0" applyFont="1"/>
    <xf numFmtId="0" fontId="0" fillId="0" borderId="0" xfId="0" applyFill="1"/>
    <xf numFmtId="165" fontId="0" fillId="0" borderId="0" xfId="0" applyNumberFormat="1" applyBorder="1" applyAlignment="1"/>
    <xf numFmtId="165" fontId="0" fillId="0" borderId="4" xfId="0" applyNumberFormat="1" applyBorder="1" applyAlignment="1"/>
    <xf numFmtId="165" fontId="5" fillId="0" borderId="0" xfId="0" applyNumberFormat="1" applyFont="1" applyFill="1" applyBorder="1" applyAlignment="1"/>
    <xf numFmtId="0" fontId="17" fillId="0" borderId="0" xfId="0" applyFont="1" applyBorder="1" applyAlignment="1">
      <alignment horizontal="right"/>
    </xf>
    <xf numFmtId="9" fontId="14" fillId="0" borderId="0" xfId="0" applyNumberFormat="1" applyFont="1" applyBorder="1" applyAlignment="1">
      <alignment horizontal="right"/>
    </xf>
    <xf numFmtId="9" fontId="13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left"/>
    </xf>
    <xf numFmtId="0" fontId="4" fillId="0" borderId="0" xfId="0" applyFont="1" applyAlignment="1">
      <alignment horizontal="right"/>
    </xf>
    <xf numFmtId="0" fontId="4" fillId="0" borderId="7" xfId="0" applyFont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0" fillId="0" borderId="1" xfId="0" applyFont="1" applyBorder="1" applyAlignment="1">
      <alignment horizontal="left"/>
    </xf>
    <xf numFmtId="0" fontId="0" fillId="0" borderId="1" xfId="0" applyFont="1" applyBorder="1" applyAlignment="1"/>
    <xf numFmtId="0" fontId="0" fillId="0" borderId="1" xfId="0" applyFont="1" applyBorder="1"/>
    <xf numFmtId="0" fontId="3" fillId="5" borderId="6" xfId="0" applyFont="1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24" fillId="0" borderId="0" xfId="0" applyFont="1" applyFill="1" applyBorder="1" applyAlignment="1"/>
    <xf numFmtId="0" fontId="24" fillId="0" borderId="4" xfId="0" applyFont="1" applyFill="1" applyBorder="1" applyAlignment="1"/>
    <xf numFmtId="9" fontId="0" fillId="0" borderId="0" xfId="1" applyFont="1"/>
    <xf numFmtId="0" fontId="26" fillId="0" borderId="0" xfId="0" applyFont="1" applyFill="1" applyBorder="1" applyAlignment="1">
      <alignment horizontal="right"/>
    </xf>
    <xf numFmtId="0" fontId="27" fillId="0" borderId="0" xfId="0" applyFont="1" applyFill="1" applyBorder="1"/>
    <xf numFmtId="0" fontId="0" fillId="0" borderId="0" xfId="0" applyFont="1"/>
    <xf numFmtId="0" fontId="0" fillId="0" borderId="5" xfId="0" applyBorder="1" applyAlignment="1"/>
    <xf numFmtId="0" fontId="4" fillId="0" borderId="5" xfId="0" applyFon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5" xfId="0" applyBorder="1"/>
    <xf numFmtId="0" fontId="24" fillId="0" borderId="0" xfId="0" applyFont="1" applyFill="1" applyBorder="1" applyAlignment="1" applyProtection="1">
      <protection locked="0"/>
    </xf>
    <xf numFmtId="0" fontId="1" fillId="0" borderId="1" xfId="0" applyFont="1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0" fillId="0" borderId="6" xfId="0" applyFill="1" applyBorder="1" applyProtection="1">
      <protection locked="0"/>
    </xf>
    <xf numFmtId="0" fontId="0" fillId="0" borderId="1" xfId="0" applyBorder="1" applyProtection="1">
      <protection locked="0"/>
    </xf>
    <xf numFmtId="0" fontId="4" fillId="0" borderId="5" xfId="0" applyFont="1" applyBorder="1"/>
    <xf numFmtId="0" fontId="4" fillId="0" borderId="5" xfId="0" applyFont="1" applyBorder="1" applyAlignment="1"/>
    <xf numFmtId="0" fontId="0" fillId="0" borderId="0" xfId="0" applyFill="1" applyBorder="1"/>
    <xf numFmtId="0" fontId="0" fillId="0" borderId="0" xfId="0" applyFont="1" applyFill="1" applyBorder="1" applyAlignment="1">
      <alignment horizontal="right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Border="1"/>
    <xf numFmtId="0" fontId="0" fillId="2" borderId="6" xfId="0" applyFill="1" applyBorder="1"/>
    <xf numFmtId="0" fontId="0" fillId="2" borderId="13" xfId="0" applyFill="1" applyBorder="1"/>
    <xf numFmtId="0" fontId="1" fillId="2" borderId="13" xfId="0" applyFont="1" applyFill="1" applyBorder="1"/>
    <xf numFmtId="0" fontId="0" fillId="2" borderId="2" xfId="0" applyFill="1" applyBorder="1"/>
    <xf numFmtId="0" fontId="28" fillId="0" borderId="0" xfId="0" applyFont="1" applyAlignment="1"/>
    <xf numFmtId="0" fontId="0" fillId="0" borderId="4" xfId="0" applyFill="1" applyBorder="1" applyAlignment="1">
      <alignment horizontal="center" vertical="center" wrapText="1"/>
    </xf>
    <xf numFmtId="0" fontId="0" fillId="0" borderId="4" xfId="0" applyBorder="1" applyAlignment="1">
      <alignment wrapText="1"/>
    </xf>
    <xf numFmtId="0" fontId="0" fillId="0" borderId="4" xfId="0" applyBorder="1" applyAlignment="1">
      <alignment horizontal="center" vertical="center" wrapText="1"/>
    </xf>
    <xf numFmtId="0" fontId="0" fillId="0" borderId="0" xfId="0" applyFont="1" applyAlignment="1">
      <alignment horizontal="right"/>
    </xf>
    <xf numFmtId="0" fontId="11" fillId="0" borderId="0" xfId="0" applyFont="1" applyAlignment="1"/>
    <xf numFmtId="167" fontId="29" fillId="0" borderId="0" xfId="0" applyNumberFormat="1" applyFont="1" applyAlignment="1"/>
    <xf numFmtId="167" fontId="29" fillId="0" borderId="0" xfId="0" applyNumberFormat="1" applyFont="1" applyAlignment="1">
      <alignment horizontal="right"/>
    </xf>
    <xf numFmtId="0" fontId="11" fillId="0" borderId="11" xfId="0" applyFont="1" applyBorder="1" applyAlignment="1"/>
    <xf numFmtId="0" fontId="28" fillId="0" borderId="11" xfId="0" applyFont="1" applyBorder="1" applyAlignment="1">
      <alignment horizontal="right"/>
    </xf>
    <xf numFmtId="0" fontId="11" fillId="0" borderId="0" xfId="0" applyFont="1" applyAlignment="1">
      <alignment horizontal="right"/>
    </xf>
    <xf numFmtId="0" fontId="0" fillId="0" borderId="4" xfId="0" applyFill="1" applyBorder="1" applyAlignment="1">
      <alignment horizontal="right" vertical="center" wrapText="1"/>
    </xf>
    <xf numFmtId="0" fontId="0" fillId="0" borderId="4" xfId="0" applyBorder="1" applyAlignment="1">
      <alignment horizontal="right" vertical="center" wrapText="1"/>
    </xf>
    <xf numFmtId="0" fontId="0" fillId="0" borderId="0" xfId="0" applyProtection="1">
      <protection hidden="1"/>
    </xf>
    <xf numFmtId="0" fontId="0" fillId="0" borderId="0" xfId="0" applyAlignment="1" applyProtection="1">
      <alignment horizontal="right"/>
      <protection hidden="1"/>
    </xf>
    <xf numFmtId="0" fontId="4" fillId="3" borderId="1" xfId="0" applyFont="1" applyFill="1" applyBorder="1" applyProtection="1">
      <protection hidden="1"/>
    </xf>
    <xf numFmtId="0" fontId="4" fillId="5" borderId="1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left"/>
    </xf>
    <xf numFmtId="14" fontId="0" fillId="0" borderId="0" xfId="0" applyNumberFormat="1"/>
    <xf numFmtId="0" fontId="0" fillId="0" borderId="4" xfId="0" applyBorder="1"/>
    <xf numFmtId="0" fontId="0" fillId="0" borderId="0" xfId="0" applyBorder="1" applyAlignment="1"/>
    <xf numFmtId="0" fontId="30" fillId="0" borderId="0" xfId="0" applyFont="1" applyProtection="1">
      <protection hidden="1"/>
    </xf>
    <xf numFmtId="0" fontId="31" fillId="0" borderId="0" xfId="0" applyFont="1"/>
    <xf numFmtId="0" fontId="0" fillId="0" borderId="1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/>
    <xf numFmtId="0" fontId="0" fillId="0" borderId="0" xfId="0" applyProtection="1"/>
    <xf numFmtId="0" fontId="0" fillId="0" borderId="0" xfId="0" applyBorder="1" applyAlignment="1">
      <alignment horizontal="right"/>
    </xf>
    <xf numFmtId="0" fontId="0" fillId="0" borderId="5" xfId="0" applyBorder="1" applyProtection="1">
      <protection locked="0"/>
    </xf>
    <xf numFmtId="0" fontId="0" fillId="0" borderId="14" xfId="0" applyFill="1" applyBorder="1" applyProtection="1">
      <protection locked="0"/>
    </xf>
    <xf numFmtId="0" fontId="3" fillId="8" borderId="5" xfId="0" applyFont="1" applyFill="1" applyBorder="1" applyAlignment="1" applyProtection="1">
      <alignment horizontal="center"/>
      <protection hidden="1"/>
    </xf>
    <xf numFmtId="0" fontId="0" fillId="8" borderId="0" xfId="0" applyFill="1" applyBorder="1" applyProtection="1">
      <protection locked="0"/>
    </xf>
    <xf numFmtId="0" fontId="0" fillId="8" borderId="0" xfId="0" applyFill="1" applyProtection="1">
      <protection locked="0"/>
    </xf>
    <xf numFmtId="0" fontId="1" fillId="8" borderId="0" xfId="0" applyFont="1" applyFill="1" applyProtection="1">
      <protection locked="0"/>
    </xf>
    <xf numFmtId="0" fontId="0" fillId="8" borderId="1" xfId="0" applyFill="1" applyBorder="1" applyProtection="1">
      <protection hidden="1"/>
    </xf>
    <xf numFmtId="0" fontId="0" fillId="8" borderId="1" xfId="0" applyFill="1" applyBorder="1" applyProtection="1">
      <protection locked="0"/>
    </xf>
    <xf numFmtId="0" fontId="4" fillId="4" borderId="5" xfId="0" applyFont="1" applyFill="1" applyBorder="1" applyAlignment="1" applyProtection="1">
      <alignment horizontal="right"/>
      <protection hidden="1"/>
    </xf>
    <xf numFmtId="0" fontId="0" fillId="0" borderId="5" xfId="0" applyBorder="1" applyProtection="1"/>
    <xf numFmtId="14" fontId="0" fillId="0" borderId="0" xfId="0" applyNumberFormat="1" applyProtection="1">
      <protection hidden="1"/>
    </xf>
    <xf numFmtId="0" fontId="4" fillId="4" borderId="3" xfId="0" applyFont="1" applyFill="1" applyBorder="1" applyAlignment="1" applyProtection="1">
      <alignment horizontal="right"/>
      <protection hidden="1"/>
    </xf>
    <xf numFmtId="0" fontId="0" fillId="4" borderId="5" xfId="0" applyFont="1" applyFill="1" applyBorder="1" applyAlignment="1" applyProtection="1">
      <alignment horizontal="right"/>
      <protection hidden="1"/>
    </xf>
    <xf numFmtId="0" fontId="4" fillId="4" borderId="5" xfId="0" applyFont="1" applyFill="1" applyBorder="1" applyAlignment="1" applyProtection="1">
      <alignment horizontal="center"/>
      <protection hidden="1"/>
    </xf>
    <xf numFmtId="0" fontId="4" fillId="4" borderId="1" xfId="0" applyFont="1" applyFill="1" applyBorder="1" applyAlignment="1" applyProtection="1">
      <alignment horizontal="center"/>
      <protection hidden="1"/>
    </xf>
    <xf numFmtId="0" fontId="4" fillId="4" borderId="3" xfId="0" applyFont="1" applyFill="1" applyBorder="1" applyAlignment="1" applyProtection="1">
      <protection hidden="1"/>
    </xf>
    <xf numFmtId="0" fontId="4" fillId="4" borderId="8" xfId="0" applyFont="1" applyFill="1" applyBorder="1" applyAlignment="1" applyProtection="1">
      <alignment horizontal="right"/>
      <protection hidden="1"/>
    </xf>
    <xf numFmtId="0" fontId="4" fillId="4" borderId="2" xfId="0" applyFont="1" applyFill="1" applyBorder="1" applyAlignment="1" applyProtection="1">
      <alignment horizontal="center"/>
      <protection hidden="1"/>
    </xf>
    <xf numFmtId="0" fontId="4" fillId="4" borderId="1" xfId="0" applyFont="1" applyFill="1" applyBorder="1" applyAlignment="1" applyProtection="1">
      <alignment horizontal="left"/>
      <protection hidden="1"/>
    </xf>
    <xf numFmtId="0" fontId="4" fillId="4" borderId="1" xfId="0" applyFont="1" applyFill="1" applyBorder="1" applyAlignment="1" applyProtection="1">
      <alignment horizontal="center"/>
      <protection locked="0" hidden="1"/>
    </xf>
    <xf numFmtId="1" fontId="29" fillId="0" borderId="0" xfId="0" applyNumberFormat="1" applyFont="1" applyAlignment="1" applyProtection="1">
      <alignment horizontal="right"/>
      <protection hidden="1"/>
    </xf>
    <xf numFmtId="1" fontId="0" fillId="0" borderId="0" xfId="0" applyNumberFormat="1" applyFont="1" applyAlignment="1">
      <alignment horizontal="right"/>
    </xf>
    <xf numFmtId="0" fontId="4" fillId="0" borderId="15" xfId="0" applyFont="1" applyBorder="1" applyAlignment="1">
      <alignment horizontal="right" vertical="center"/>
    </xf>
    <xf numFmtId="0" fontId="4" fillId="0" borderId="15" xfId="0" applyFont="1" applyBorder="1" applyAlignment="1">
      <alignment horizontal="right"/>
    </xf>
    <xf numFmtId="0" fontId="4" fillId="0" borderId="0" xfId="0" applyFont="1" applyBorder="1" applyAlignment="1">
      <alignment vertical="center"/>
    </xf>
    <xf numFmtId="0" fontId="10" fillId="0" borderId="3" xfId="0" applyFont="1" applyBorder="1" applyAlignment="1">
      <alignment horizontal="right"/>
    </xf>
    <xf numFmtId="0" fontId="15" fillId="0" borderId="3" xfId="0" applyFont="1" applyBorder="1" applyAlignment="1">
      <alignment horizontal="right"/>
    </xf>
    <xf numFmtId="0" fontId="16" fillId="0" borderId="3" xfId="0" applyFont="1" applyFill="1" applyBorder="1" applyAlignment="1">
      <alignment horizontal="right"/>
    </xf>
    <xf numFmtId="0" fontId="17" fillId="0" borderId="3" xfId="0" applyFont="1" applyBorder="1" applyAlignment="1">
      <alignment horizontal="right"/>
    </xf>
    <xf numFmtId="9" fontId="18" fillId="0" borderId="1" xfId="0" applyNumberFormat="1" applyFont="1" applyBorder="1" applyAlignment="1"/>
    <xf numFmtId="9" fontId="19" fillId="0" borderId="1" xfId="0" applyNumberFormat="1" applyFont="1" applyBorder="1" applyAlignment="1"/>
    <xf numFmtId="9" fontId="13" fillId="0" borderId="1" xfId="0" applyNumberFormat="1" applyFont="1" applyBorder="1" applyAlignment="1"/>
    <xf numFmtId="9" fontId="18" fillId="0" borderId="0" xfId="0" applyNumberFormat="1" applyFont="1" applyBorder="1" applyAlignment="1"/>
    <xf numFmtId="9" fontId="19" fillId="0" borderId="0" xfId="0" applyNumberFormat="1" applyFont="1" applyBorder="1" applyAlignment="1"/>
    <xf numFmtId="9" fontId="13" fillId="0" borderId="0" xfId="0" applyNumberFormat="1" applyFont="1" applyBorder="1" applyAlignment="1"/>
    <xf numFmtId="0" fontId="23" fillId="0" borderId="0" xfId="0" applyFont="1" applyBorder="1" applyAlignment="1"/>
    <xf numFmtId="0" fontId="33" fillId="0" borderId="1" xfId="0" applyFont="1" applyBorder="1" applyAlignment="1"/>
    <xf numFmtId="166" fontId="4" fillId="0" borderId="4" xfId="0" applyNumberFormat="1" applyFont="1" applyBorder="1" applyAlignment="1" applyProtection="1">
      <protection hidden="1"/>
    </xf>
    <xf numFmtId="0" fontId="4" fillId="4" borderId="5" xfId="0" applyFont="1" applyFill="1" applyBorder="1" applyAlignment="1" applyProtection="1">
      <alignment horizontal="right"/>
      <protection locked="0" hidden="1"/>
    </xf>
    <xf numFmtId="0" fontId="11" fillId="0" borderId="13" xfId="0" applyFont="1" applyBorder="1" applyAlignment="1">
      <alignment vertical="center" textRotation="90"/>
    </xf>
    <xf numFmtId="0" fontId="0" fillId="4" borderId="3" xfId="0" applyFont="1" applyFill="1" applyBorder="1" applyAlignment="1" applyProtection="1">
      <alignment horizontal="right"/>
      <protection hidden="1"/>
    </xf>
    <xf numFmtId="0" fontId="0" fillId="0" borderId="5" xfId="0" applyBorder="1" applyAlignment="1" applyProtection="1">
      <alignment horizontal="left"/>
      <protection locked="0"/>
    </xf>
    <xf numFmtId="0" fontId="4" fillId="4" borderId="3" xfId="0" applyFont="1" applyFill="1" applyBorder="1" applyAlignment="1" applyProtection="1">
      <alignment horizontal="right"/>
      <protection locked="0"/>
    </xf>
    <xf numFmtId="0" fontId="4" fillId="4" borderId="5" xfId="0" applyFont="1" applyFill="1" applyBorder="1" applyAlignment="1" applyProtection="1">
      <alignment horizontal="right"/>
      <protection locked="0"/>
    </xf>
    <xf numFmtId="0" fontId="0" fillId="0" borderId="1" xfId="0" applyBorder="1" applyAlignment="1" applyProtection="1">
      <alignment horizontal="left"/>
      <protection locked="0"/>
    </xf>
    <xf numFmtId="0" fontId="4" fillId="0" borderId="5" xfId="0" applyFont="1" applyBorder="1" applyAlignment="1" applyProtection="1">
      <alignment horizontal="left"/>
      <protection locked="0"/>
    </xf>
    <xf numFmtId="0" fontId="4" fillId="0" borderId="5" xfId="0" applyFont="1" applyBorder="1" applyAlignment="1" applyProtection="1">
      <protection locked="0"/>
    </xf>
    <xf numFmtId="0" fontId="4" fillId="0" borderId="1" xfId="0" applyFont="1" applyBorder="1" applyAlignment="1" applyProtection="1">
      <protection locked="0"/>
    </xf>
    <xf numFmtId="0" fontId="0" fillId="0" borderId="1" xfId="0" applyBorder="1" applyAlignment="1" applyProtection="1">
      <protection locked="0"/>
    </xf>
    <xf numFmtId="0" fontId="4" fillId="0" borderId="5" xfId="0" applyFont="1" applyBorder="1" applyProtection="1">
      <protection locked="0"/>
    </xf>
    <xf numFmtId="0" fontId="0" fillId="8" borderId="5" xfId="0" applyFont="1" applyFill="1" applyBorder="1" applyAlignment="1" applyProtection="1">
      <protection hidden="1"/>
    </xf>
    <xf numFmtId="0" fontId="0" fillId="8" borderId="5" xfId="0" applyFont="1" applyFill="1" applyBorder="1" applyAlignment="1" applyProtection="1">
      <alignment horizontal="right"/>
      <protection hidden="1"/>
    </xf>
    <xf numFmtId="0" fontId="0" fillId="8" borderId="5" xfId="0" applyFont="1" applyFill="1" applyBorder="1" applyAlignment="1" applyProtection="1">
      <alignment horizontal="right"/>
      <protection locked="0"/>
    </xf>
    <xf numFmtId="0" fontId="11" fillId="0" borderId="6" xfId="0" applyFont="1" applyBorder="1" applyAlignment="1">
      <alignment horizontal="center" vertical="center" textRotation="90"/>
    </xf>
    <xf numFmtId="0" fontId="11" fillId="0" borderId="13" xfId="0" applyFont="1" applyBorder="1" applyAlignment="1">
      <alignment horizontal="center" vertical="center" textRotation="90"/>
    </xf>
    <xf numFmtId="0" fontId="11" fillId="0" borderId="2" xfId="0" applyFont="1" applyBorder="1" applyAlignment="1">
      <alignment horizontal="center" vertical="center" textRotation="90"/>
    </xf>
    <xf numFmtId="0" fontId="4" fillId="5" borderId="3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165" fontId="12" fillId="3" borderId="1" xfId="0" applyNumberFormat="1" applyFont="1" applyFill="1" applyBorder="1" applyAlignment="1" applyProtection="1">
      <alignment horizontal="center"/>
      <protection hidden="1"/>
    </xf>
    <xf numFmtId="165" fontId="12" fillId="3" borderId="6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Border="1" applyAlignment="1">
      <alignment horizontal="right"/>
    </xf>
    <xf numFmtId="0" fontId="10" fillId="0" borderId="4" xfId="0" applyFont="1" applyBorder="1" applyAlignment="1">
      <alignment horizontal="right"/>
    </xf>
    <xf numFmtId="0" fontId="10" fillId="0" borderId="11" xfId="0" applyFont="1" applyBorder="1" applyAlignment="1">
      <alignment horizontal="right"/>
    </xf>
    <xf numFmtId="166" fontId="4" fillId="0" borderId="4" xfId="0" applyNumberFormat="1" applyFont="1" applyBorder="1" applyAlignment="1" applyProtection="1">
      <alignment horizontal="center"/>
      <protection hidden="1"/>
    </xf>
    <xf numFmtId="0" fontId="4" fillId="0" borderId="0" xfId="0" applyFont="1" applyBorder="1" applyAlignment="1">
      <alignment horizontal="right"/>
    </xf>
    <xf numFmtId="0" fontId="21" fillId="7" borderId="0" xfId="0" applyFont="1" applyFill="1" applyBorder="1" applyAlignment="1">
      <alignment horizontal="center" vertical="center"/>
    </xf>
    <xf numFmtId="165" fontId="12" fillId="6" borderId="1" xfId="0" applyNumberFormat="1" applyFont="1" applyFill="1" applyBorder="1" applyAlignment="1" applyProtection="1">
      <alignment horizontal="center"/>
      <protection hidden="1"/>
    </xf>
    <xf numFmtId="165" fontId="5" fillId="9" borderId="9" xfId="0" applyNumberFormat="1" applyFont="1" applyFill="1" applyBorder="1" applyAlignment="1">
      <alignment horizontal="center"/>
    </xf>
    <xf numFmtId="165" fontId="5" fillId="9" borderId="12" xfId="0" applyNumberFormat="1" applyFont="1" applyFill="1" applyBorder="1" applyAlignment="1">
      <alignment horizontal="center"/>
    </xf>
    <xf numFmtId="165" fontId="5" fillId="9" borderId="10" xfId="0" applyNumberFormat="1" applyFont="1" applyFill="1" applyBorder="1" applyAlignment="1">
      <alignment horizontal="center"/>
    </xf>
    <xf numFmtId="0" fontId="20" fillId="0" borderId="11" xfId="0" applyFont="1" applyFill="1" applyBorder="1" applyAlignment="1">
      <alignment horizontal="right"/>
    </xf>
    <xf numFmtId="165" fontId="12" fillId="6" borderId="1" xfId="0" applyNumberFormat="1" applyFont="1" applyFill="1" applyBorder="1" applyAlignment="1" applyProtection="1">
      <alignment horizontal="center"/>
      <protection locked="0"/>
    </xf>
    <xf numFmtId="14" fontId="2" fillId="0" borderId="0" xfId="0" applyNumberFormat="1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Alignment="1" applyProtection="1">
      <alignment horizontal="center"/>
      <protection hidden="1"/>
    </xf>
    <xf numFmtId="0" fontId="22" fillId="0" borderId="9" xfId="0" applyFont="1" applyFill="1" applyBorder="1" applyAlignment="1">
      <alignment horizontal="right"/>
    </xf>
    <xf numFmtId="0" fontId="22" fillId="0" borderId="12" xfId="0" applyFont="1" applyFill="1" applyBorder="1" applyAlignment="1">
      <alignment horizontal="right"/>
    </xf>
    <xf numFmtId="0" fontId="22" fillId="0" borderId="10" xfId="0" applyFont="1" applyFill="1" applyBorder="1" applyAlignment="1">
      <alignment horizontal="right"/>
    </xf>
    <xf numFmtId="0" fontId="0" fillId="0" borderId="0" xfId="0" applyBorder="1" applyAlignment="1">
      <alignment horizontal="right"/>
    </xf>
    <xf numFmtId="0" fontId="22" fillId="0" borderId="9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0" xfId="0" applyFont="1" applyBorder="1" applyAlignment="1">
      <alignment horizontal="right"/>
    </xf>
    <xf numFmtId="0" fontId="24" fillId="0" borderId="4" xfId="0" applyFont="1" applyFill="1" applyBorder="1" applyAlignment="1" applyProtection="1">
      <alignment horizontal="left"/>
      <protection hidden="1"/>
    </xf>
    <xf numFmtId="0" fontId="28" fillId="0" borderId="4" xfId="0" applyFont="1" applyFill="1" applyBorder="1" applyAlignment="1">
      <alignment horizontal="right" vertical="center"/>
    </xf>
    <xf numFmtId="168" fontId="4" fillId="0" borderId="0" xfId="0" applyNumberFormat="1" applyFont="1" applyAlignment="1" applyProtection="1">
      <alignment horizontal="right"/>
      <protection hidden="1"/>
    </xf>
    <xf numFmtId="41" fontId="28" fillId="0" borderId="11" xfId="0" applyNumberFormat="1" applyFont="1" applyBorder="1" applyAlignment="1" applyProtection="1">
      <alignment horizontal="right"/>
      <protection hidden="1"/>
    </xf>
    <xf numFmtId="0" fontId="28" fillId="0" borderId="0" xfId="0" applyFont="1" applyAlignment="1" applyProtection="1">
      <alignment horizontal="left"/>
      <protection locked="0"/>
    </xf>
  </cellXfs>
  <cellStyles count="2">
    <cellStyle name="Обычный" xfId="0" builtinId="0"/>
    <cellStyle name="Процентный" xfId="1" builtinId="5"/>
  </cellStyles>
  <dxfs count="1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17"/>
      </font>
      <fill>
        <patternFill patternType="none">
          <bgColor indexed="65"/>
        </patternFill>
      </fill>
    </dxf>
    <dxf>
      <font>
        <condense val="0"/>
        <extend val="0"/>
        <color indexed="12"/>
      </font>
      <fill>
        <patternFill patternType="none"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I$4" lockText="1" noThreeD="1"/>
</file>

<file path=xl/ctrlProps/ctrlProp10.xml><?xml version="1.0" encoding="utf-8"?>
<formControlPr xmlns="http://schemas.microsoft.com/office/spreadsheetml/2009/9/main" objectType="CheckBox" fmlaLink="$I$13" lockText="1" noThreeD="1"/>
</file>

<file path=xl/ctrlProps/ctrlProp100.xml><?xml version="1.0" encoding="utf-8"?>
<formControlPr xmlns="http://schemas.microsoft.com/office/spreadsheetml/2009/9/main" objectType="Radio" firstButton="1" fmlaLink="$I$105" lockText="1"/>
</file>

<file path=xl/ctrlProps/ctrlProp101.xml><?xml version="1.0" encoding="utf-8"?>
<formControlPr xmlns="http://schemas.microsoft.com/office/spreadsheetml/2009/9/main" objectType="Radio" lockText="1"/>
</file>

<file path=xl/ctrlProps/ctrlProp102.xml><?xml version="1.0" encoding="utf-8"?>
<formControlPr xmlns="http://schemas.microsoft.com/office/spreadsheetml/2009/9/main" objectType="Radio" lockText="1"/>
</file>

<file path=xl/ctrlProps/ctrlProp103.xml><?xml version="1.0" encoding="utf-8"?>
<formControlPr xmlns="http://schemas.microsoft.com/office/spreadsheetml/2009/9/main" objectType="Radio" checked="Checked" lockText="1"/>
</file>

<file path=xl/ctrlProps/ctrlProp11.xml><?xml version="1.0" encoding="utf-8"?>
<formControlPr xmlns="http://schemas.microsoft.com/office/spreadsheetml/2009/9/main" objectType="CheckBox" fmlaLink="$I$14" lockText="1" noThreeD="1"/>
</file>

<file path=xl/ctrlProps/ctrlProp12.xml><?xml version="1.0" encoding="utf-8"?>
<formControlPr xmlns="http://schemas.microsoft.com/office/spreadsheetml/2009/9/main" objectType="CheckBox" fmlaLink="$I$15" lockText="1" noThreeD="1"/>
</file>

<file path=xl/ctrlProps/ctrlProp13.xml><?xml version="1.0" encoding="utf-8"?>
<formControlPr xmlns="http://schemas.microsoft.com/office/spreadsheetml/2009/9/main" objectType="CheckBox" fmlaLink="$I$16" lockText="1" noThreeD="1"/>
</file>

<file path=xl/ctrlProps/ctrlProp14.xml><?xml version="1.0" encoding="utf-8"?>
<formControlPr xmlns="http://schemas.microsoft.com/office/spreadsheetml/2009/9/main" objectType="CheckBox" fmlaLink="$I$17" lockText="1" noThreeD="1"/>
</file>

<file path=xl/ctrlProps/ctrlProp15.xml><?xml version="1.0" encoding="utf-8"?>
<formControlPr xmlns="http://schemas.microsoft.com/office/spreadsheetml/2009/9/main" objectType="CheckBox" fmlaLink="$I$18" lockText="1" noThreeD="1"/>
</file>

<file path=xl/ctrlProps/ctrlProp16.xml><?xml version="1.0" encoding="utf-8"?>
<formControlPr xmlns="http://schemas.microsoft.com/office/spreadsheetml/2009/9/main" objectType="CheckBox" fmlaLink="$I$19" lockText="1" noThreeD="1"/>
</file>

<file path=xl/ctrlProps/ctrlProp17.xml><?xml version="1.0" encoding="utf-8"?>
<formControlPr xmlns="http://schemas.microsoft.com/office/spreadsheetml/2009/9/main" objectType="CheckBox" fmlaLink="$I$20" lockText="1" noThreeD="1"/>
</file>

<file path=xl/ctrlProps/ctrlProp18.xml><?xml version="1.0" encoding="utf-8"?>
<formControlPr xmlns="http://schemas.microsoft.com/office/spreadsheetml/2009/9/main" objectType="CheckBox" fmlaLink="$I$21" lockText="1" noThreeD="1"/>
</file>

<file path=xl/ctrlProps/ctrlProp19.xml><?xml version="1.0" encoding="utf-8"?>
<formControlPr xmlns="http://schemas.microsoft.com/office/spreadsheetml/2009/9/main" objectType="CheckBox" fmlaLink="$I$22" lockText="1" noThreeD="1"/>
</file>

<file path=xl/ctrlProps/ctrlProp2.xml><?xml version="1.0" encoding="utf-8"?>
<formControlPr xmlns="http://schemas.microsoft.com/office/spreadsheetml/2009/9/main" objectType="CheckBox" fmlaLink="$I$5" lockText="1" noThreeD="1"/>
</file>

<file path=xl/ctrlProps/ctrlProp20.xml><?xml version="1.0" encoding="utf-8"?>
<formControlPr xmlns="http://schemas.microsoft.com/office/spreadsheetml/2009/9/main" objectType="CheckBox" fmlaLink="$I$23" lockText="1" noThreeD="1"/>
</file>

<file path=xl/ctrlProps/ctrlProp21.xml><?xml version="1.0" encoding="utf-8"?>
<formControlPr xmlns="http://schemas.microsoft.com/office/spreadsheetml/2009/9/main" objectType="CheckBox" fmlaLink="$I$24" lockText="1" noThreeD="1"/>
</file>

<file path=xl/ctrlProps/ctrlProp22.xml><?xml version="1.0" encoding="utf-8"?>
<formControlPr xmlns="http://schemas.microsoft.com/office/spreadsheetml/2009/9/main" objectType="CheckBox" fmlaLink="$I$25" lockText="1" noThreeD="1"/>
</file>

<file path=xl/ctrlProps/ctrlProp23.xml><?xml version="1.0" encoding="utf-8"?>
<formControlPr xmlns="http://schemas.microsoft.com/office/spreadsheetml/2009/9/main" objectType="CheckBox" fmlaLink="$I$26" lockText="1" noThreeD="1"/>
</file>

<file path=xl/ctrlProps/ctrlProp24.xml><?xml version="1.0" encoding="utf-8"?>
<formControlPr xmlns="http://schemas.microsoft.com/office/spreadsheetml/2009/9/main" objectType="CheckBox" fmlaLink="$I$27" lockText="1" noThreeD="1"/>
</file>

<file path=xl/ctrlProps/ctrlProp25.xml><?xml version="1.0" encoding="utf-8"?>
<formControlPr xmlns="http://schemas.microsoft.com/office/spreadsheetml/2009/9/main" objectType="CheckBox" fmlaLink="$I$28" lockText="1" noThreeD="1"/>
</file>

<file path=xl/ctrlProps/ctrlProp26.xml><?xml version="1.0" encoding="utf-8"?>
<formControlPr xmlns="http://schemas.microsoft.com/office/spreadsheetml/2009/9/main" objectType="CheckBox" fmlaLink="$I$29" lockText="1" noThreeD="1"/>
</file>

<file path=xl/ctrlProps/ctrlProp27.xml><?xml version="1.0" encoding="utf-8"?>
<formControlPr xmlns="http://schemas.microsoft.com/office/spreadsheetml/2009/9/main" objectType="CheckBox" fmlaLink="$I$30" lockText="1" noThreeD="1"/>
</file>

<file path=xl/ctrlProps/ctrlProp28.xml><?xml version="1.0" encoding="utf-8"?>
<formControlPr xmlns="http://schemas.microsoft.com/office/spreadsheetml/2009/9/main" objectType="CheckBox" fmlaLink="$I$31" lockText="1" noThreeD="1"/>
</file>

<file path=xl/ctrlProps/ctrlProp29.xml><?xml version="1.0" encoding="utf-8"?>
<formControlPr xmlns="http://schemas.microsoft.com/office/spreadsheetml/2009/9/main" objectType="CheckBox" fmlaLink="$I$32" lockText="1" noThreeD="1"/>
</file>

<file path=xl/ctrlProps/ctrlProp3.xml><?xml version="1.0" encoding="utf-8"?>
<formControlPr xmlns="http://schemas.microsoft.com/office/spreadsheetml/2009/9/main" objectType="CheckBox" fmlaLink="$I$6" lockText="1" noThreeD="1"/>
</file>

<file path=xl/ctrlProps/ctrlProp30.xml><?xml version="1.0" encoding="utf-8"?>
<formControlPr xmlns="http://schemas.microsoft.com/office/spreadsheetml/2009/9/main" objectType="CheckBox" fmlaLink="$I$33" lockText="1" noThreeD="1"/>
</file>

<file path=xl/ctrlProps/ctrlProp31.xml><?xml version="1.0" encoding="utf-8"?>
<formControlPr xmlns="http://schemas.microsoft.com/office/spreadsheetml/2009/9/main" objectType="CheckBox" fmlaLink="$I$34" lockText="1" noThreeD="1"/>
</file>

<file path=xl/ctrlProps/ctrlProp32.xml><?xml version="1.0" encoding="utf-8"?>
<formControlPr xmlns="http://schemas.microsoft.com/office/spreadsheetml/2009/9/main" objectType="CheckBox" fmlaLink="$I$35" lockText="1" noThreeD="1"/>
</file>

<file path=xl/ctrlProps/ctrlProp33.xml><?xml version="1.0" encoding="utf-8"?>
<formControlPr xmlns="http://schemas.microsoft.com/office/spreadsheetml/2009/9/main" objectType="CheckBox" fmlaLink="$I$36" lockText="1" noThreeD="1"/>
</file>

<file path=xl/ctrlProps/ctrlProp34.xml><?xml version="1.0" encoding="utf-8"?>
<formControlPr xmlns="http://schemas.microsoft.com/office/spreadsheetml/2009/9/main" objectType="CheckBox" fmlaLink="$I$37" lockText="1" noThreeD="1"/>
</file>

<file path=xl/ctrlProps/ctrlProp35.xml><?xml version="1.0" encoding="utf-8"?>
<formControlPr xmlns="http://schemas.microsoft.com/office/spreadsheetml/2009/9/main" objectType="CheckBox" fmlaLink="$I$38" lockText="1" noThreeD="1"/>
</file>

<file path=xl/ctrlProps/ctrlProp36.xml><?xml version="1.0" encoding="utf-8"?>
<formControlPr xmlns="http://schemas.microsoft.com/office/spreadsheetml/2009/9/main" objectType="CheckBox" fmlaLink="$I$39" lockText="1" noThreeD="1"/>
</file>

<file path=xl/ctrlProps/ctrlProp37.xml><?xml version="1.0" encoding="utf-8"?>
<formControlPr xmlns="http://schemas.microsoft.com/office/spreadsheetml/2009/9/main" objectType="CheckBox" fmlaLink="$I$40" lockText="1" noThreeD="1"/>
</file>

<file path=xl/ctrlProps/ctrlProp38.xml><?xml version="1.0" encoding="utf-8"?>
<formControlPr xmlns="http://schemas.microsoft.com/office/spreadsheetml/2009/9/main" objectType="CheckBox" fmlaLink="$I$41" lockText="1" noThreeD="1"/>
</file>

<file path=xl/ctrlProps/ctrlProp39.xml><?xml version="1.0" encoding="utf-8"?>
<formControlPr xmlns="http://schemas.microsoft.com/office/spreadsheetml/2009/9/main" objectType="CheckBox" fmlaLink="$I$42" lockText="1" noThreeD="1"/>
</file>

<file path=xl/ctrlProps/ctrlProp4.xml><?xml version="1.0" encoding="utf-8"?>
<formControlPr xmlns="http://schemas.microsoft.com/office/spreadsheetml/2009/9/main" objectType="CheckBox" fmlaLink="$I$7" lockText="1" noThreeD="1"/>
</file>

<file path=xl/ctrlProps/ctrlProp40.xml><?xml version="1.0" encoding="utf-8"?>
<formControlPr xmlns="http://schemas.microsoft.com/office/spreadsheetml/2009/9/main" objectType="CheckBox" fmlaLink="$I$43" lockText="1" noThreeD="1"/>
</file>

<file path=xl/ctrlProps/ctrlProp41.xml><?xml version="1.0" encoding="utf-8"?>
<formControlPr xmlns="http://schemas.microsoft.com/office/spreadsheetml/2009/9/main" objectType="CheckBox" fmlaLink="$I$44" lockText="1" noThreeD="1"/>
</file>

<file path=xl/ctrlProps/ctrlProp42.xml><?xml version="1.0" encoding="utf-8"?>
<formControlPr xmlns="http://schemas.microsoft.com/office/spreadsheetml/2009/9/main" objectType="CheckBox" fmlaLink="$I$45" lockText="1" noThreeD="1"/>
</file>

<file path=xl/ctrlProps/ctrlProp43.xml><?xml version="1.0" encoding="utf-8"?>
<formControlPr xmlns="http://schemas.microsoft.com/office/spreadsheetml/2009/9/main" objectType="CheckBox" fmlaLink="$I$46" lockText="1" noThreeD="1"/>
</file>

<file path=xl/ctrlProps/ctrlProp44.xml><?xml version="1.0" encoding="utf-8"?>
<formControlPr xmlns="http://schemas.microsoft.com/office/spreadsheetml/2009/9/main" objectType="CheckBox" fmlaLink="$I$47" lockText="1" noThreeD="1"/>
</file>

<file path=xl/ctrlProps/ctrlProp45.xml><?xml version="1.0" encoding="utf-8"?>
<formControlPr xmlns="http://schemas.microsoft.com/office/spreadsheetml/2009/9/main" objectType="CheckBox" fmlaLink="$I$48" lockText="1" noThreeD="1"/>
</file>

<file path=xl/ctrlProps/ctrlProp46.xml><?xml version="1.0" encoding="utf-8"?>
<formControlPr xmlns="http://schemas.microsoft.com/office/spreadsheetml/2009/9/main" objectType="CheckBox" fmlaLink="$I$49" lockText="1" noThreeD="1"/>
</file>

<file path=xl/ctrlProps/ctrlProp47.xml><?xml version="1.0" encoding="utf-8"?>
<formControlPr xmlns="http://schemas.microsoft.com/office/spreadsheetml/2009/9/main" objectType="CheckBox" fmlaLink="$I$50" lockText="1" noThreeD="1"/>
</file>

<file path=xl/ctrlProps/ctrlProp48.xml><?xml version="1.0" encoding="utf-8"?>
<formControlPr xmlns="http://schemas.microsoft.com/office/spreadsheetml/2009/9/main" objectType="CheckBox" fmlaLink="$I$51" lockText="1" noThreeD="1"/>
</file>

<file path=xl/ctrlProps/ctrlProp49.xml><?xml version="1.0" encoding="utf-8"?>
<formControlPr xmlns="http://schemas.microsoft.com/office/spreadsheetml/2009/9/main" objectType="CheckBox" fmlaLink="$I$52" lockText="1" noThreeD="1"/>
</file>

<file path=xl/ctrlProps/ctrlProp5.xml><?xml version="1.0" encoding="utf-8"?>
<formControlPr xmlns="http://schemas.microsoft.com/office/spreadsheetml/2009/9/main" objectType="CheckBox" fmlaLink="$I$8" lockText="1" noThreeD="1"/>
</file>

<file path=xl/ctrlProps/ctrlProp50.xml><?xml version="1.0" encoding="utf-8"?>
<formControlPr xmlns="http://schemas.microsoft.com/office/spreadsheetml/2009/9/main" objectType="CheckBox" fmlaLink="$I$53" lockText="1" noThreeD="1"/>
</file>

<file path=xl/ctrlProps/ctrlProp51.xml><?xml version="1.0" encoding="utf-8"?>
<formControlPr xmlns="http://schemas.microsoft.com/office/spreadsheetml/2009/9/main" objectType="CheckBox" fmlaLink="$I$54" lockText="1" noThreeD="1"/>
</file>

<file path=xl/ctrlProps/ctrlProp52.xml><?xml version="1.0" encoding="utf-8"?>
<formControlPr xmlns="http://schemas.microsoft.com/office/spreadsheetml/2009/9/main" objectType="CheckBox" fmlaLink="$I$55" lockText="1" noThreeD="1"/>
</file>

<file path=xl/ctrlProps/ctrlProp53.xml><?xml version="1.0" encoding="utf-8"?>
<formControlPr xmlns="http://schemas.microsoft.com/office/spreadsheetml/2009/9/main" objectType="CheckBox" fmlaLink="$I$56" lockText="1" noThreeD="1"/>
</file>

<file path=xl/ctrlProps/ctrlProp54.xml><?xml version="1.0" encoding="utf-8"?>
<formControlPr xmlns="http://schemas.microsoft.com/office/spreadsheetml/2009/9/main" objectType="CheckBox" fmlaLink="$I$57" lockText="1" noThreeD="1"/>
</file>

<file path=xl/ctrlProps/ctrlProp55.xml><?xml version="1.0" encoding="utf-8"?>
<formControlPr xmlns="http://schemas.microsoft.com/office/spreadsheetml/2009/9/main" objectType="CheckBox" fmlaLink="$I$58" lockText="1" noThreeD="1"/>
</file>

<file path=xl/ctrlProps/ctrlProp56.xml><?xml version="1.0" encoding="utf-8"?>
<formControlPr xmlns="http://schemas.microsoft.com/office/spreadsheetml/2009/9/main" objectType="CheckBox" fmlaLink="$I$59" lockText="1" noThreeD="1"/>
</file>

<file path=xl/ctrlProps/ctrlProp57.xml><?xml version="1.0" encoding="utf-8"?>
<formControlPr xmlns="http://schemas.microsoft.com/office/spreadsheetml/2009/9/main" objectType="CheckBox" fmlaLink="$I$60" lockText="1" noThreeD="1"/>
</file>

<file path=xl/ctrlProps/ctrlProp58.xml><?xml version="1.0" encoding="utf-8"?>
<formControlPr xmlns="http://schemas.microsoft.com/office/spreadsheetml/2009/9/main" objectType="CheckBox" fmlaLink="$I$61" lockText="1" noThreeD="1"/>
</file>

<file path=xl/ctrlProps/ctrlProp59.xml><?xml version="1.0" encoding="utf-8"?>
<formControlPr xmlns="http://schemas.microsoft.com/office/spreadsheetml/2009/9/main" objectType="CheckBox" fmlaLink="$I$62" lockText="1" noThreeD="1"/>
</file>

<file path=xl/ctrlProps/ctrlProp6.xml><?xml version="1.0" encoding="utf-8"?>
<formControlPr xmlns="http://schemas.microsoft.com/office/spreadsheetml/2009/9/main" objectType="CheckBox" fmlaLink="$I$9" lockText="1" noThreeD="1"/>
</file>

<file path=xl/ctrlProps/ctrlProp60.xml><?xml version="1.0" encoding="utf-8"?>
<formControlPr xmlns="http://schemas.microsoft.com/office/spreadsheetml/2009/9/main" objectType="CheckBox" fmlaLink="$I$63" lockText="1" noThreeD="1"/>
</file>

<file path=xl/ctrlProps/ctrlProp61.xml><?xml version="1.0" encoding="utf-8"?>
<formControlPr xmlns="http://schemas.microsoft.com/office/spreadsheetml/2009/9/main" objectType="CheckBox" fmlaLink="$I$64" lockText="1" noThreeD="1"/>
</file>

<file path=xl/ctrlProps/ctrlProp62.xml><?xml version="1.0" encoding="utf-8"?>
<formControlPr xmlns="http://schemas.microsoft.com/office/spreadsheetml/2009/9/main" objectType="CheckBox" fmlaLink="$I$65" lockText="1" noThreeD="1"/>
</file>

<file path=xl/ctrlProps/ctrlProp63.xml><?xml version="1.0" encoding="utf-8"?>
<formControlPr xmlns="http://schemas.microsoft.com/office/spreadsheetml/2009/9/main" objectType="CheckBox" fmlaLink="$I$66" lockText="1" noThreeD="1"/>
</file>

<file path=xl/ctrlProps/ctrlProp64.xml><?xml version="1.0" encoding="utf-8"?>
<formControlPr xmlns="http://schemas.microsoft.com/office/spreadsheetml/2009/9/main" objectType="CheckBox" fmlaLink="$I$67" lockText="1" noThreeD="1"/>
</file>

<file path=xl/ctrlProps/ctrlProp65.xml><?xml version="1.0" encoding="utf-8"?>
<formControlPr xmlns="http://schemas.microsoft.com/office/spreadsheetml/2009/9/main" objectType="CheckBox" fmlaLink="$I$68" lockText="1" noThreeD="1"/>
</file>

<file path=xl/ctrlProps/ctrlProp66.xml><?xml version="1.0" encoding="utf-8"?>
<formControlPr xmlns="http://schemas.microsoft.com/office/spreadsheetml/2009/9/main" objectType="CheckBox" fmlaLink="$I$69" lockText="1" noThreeD="1"/>
</file>

<file path=xl/ctrlProps/ctrlProp67.xml><?xml version="1.0" encoding="utf-8"?>
<formControlPr xmlns="http://schemas.microsoft.com/office/spreadsheetml/2009/9/main" objectType="CheckBox" fmlaLink="$I$70" lockText="1" noThreeD="1"/>
</file>

<file path=xl/ctrlProps/ctrlProp68.xml><?xml version="1.0" encoding="utf-8"?>
<formControlPr xmlns="http://schemas.microsoft.com/office/spreadsheetml/2009/9/main" objectType="CheckBox" fmlaLink="$I$80" lockText="1" noThreeD="1"/>
</file>

<file path=xl/ctrlProps/ctrlProp69.xml><?xml version="1.0" encoding="utf-8"?>
<formControlPr xmlns="http://schemas.microsoft.com/office/spreadsheetml/2009/9/main" objectType="CheckBox" fmlaLink="$I$81" lockText="1" noThreeD="1"/>
</file>

<file path=xl/ctrlProps/ctrlProp7.xml><?xml version="1.0" encoding="utf-8"?>
<formControlPr xmlns="http://schemas.microsoft.com/office/spreadsheetml/2009/9/main" objectType="CheckBox" fmlaLink="$I$10" lockText="1" noThreeD="1"/>
</file>

<file path=xl/ctrlProps/ctrlProp70.xml><?xml version="1.0" encoding="utf-8"?>
<formControlPr xmlns="http://schemas.microsoft.com/office/spreadsheetml/2009/9/main" objectType="CheckBox" fmlaLink="$I$82" lockText="1" noThreeD="1"/>
</file>

<file path=xl/ctrlProps/ctrlProp71.xml><?xml version="1.0" encoding="utf-8"?>
<formControlPr xmlns="http://schemas.microsoft.com/office/spreadsheetml/2009/9/main" objectType="CheckBox" fmlaLink="$I$83" lockText="1" noThreeD="1"/>
</file>

<file path=xl/ctrlProps/ctrlProp72.xml><?xml version="1.0" encoding="utf-8"?>
<formControlPr xmlns="http://schemas.microsoft.com/office/spreadsheetml/2009/9/main" objectType="CheckBox" fmlaLink="$I$84" lockText="1" noThreeD="1"/>
</file>

<file path=xl/ctrlProps/ctrlProp73.xml><?xml version="1.0" encoding="utf-8"?>
<formControlPr xmlns="http://schemas.microsoft.com/office/spreadsheetml/2009/9/main" objectType="CheckBox" fmlaLink="$I$85" lockText="1" noThreeD="1"/>
</file>

<file path=xl/ctrlProps/ctrlProp74.xml><?xml version="1.0" encoding="utf-8"?>
<formControlPr xmlns="http://schemas.microsoft.com/office/spreadsheetml/2009/9/main" objectType="CheckBox" fmlaLink="$I$86" lockText="1" noThreeD="1"/>
</file>

<file path=xl/ctrlProps/ctrlProp75.xml><?xml version="1.0" encoding="utf-8"?>
<formControlPr xmlns="http://schemas.microsoft.com/office/spreadsheetml/2009/9/main" objectType="CheckBox" fmlaLink="$I$87" lockText="1" noThreeD="1"/>
</file>

<file path=xl/ctrlProps/ctrlProp76.xml><?xml version="1.0" encoding="utf-8"?>
<formControlPr xmlns="http://schemas.microsoft.com/office/spreadsheetml/2009/9/main" objectType="CheckBox" fmlaLink="$I$88" lockText="1" noThreeD="1"/>
</file>

<file path=xl/ctrlProps/ctrlProp77.xml><?xml version="1.0" encoding="utf-8"?>
<formControlPr xmlns="http://schemas.microsoft.com/office/spreadsheetml/2009/9/main" objectType="CheckBox" fmlaLink="$I$89" lockText="1" noThreeD="1"/>
</file>

<file path=xl/ctrlProps/ctrlProp78.xml><?xml version="1.0" encoding="utf-8"?>
<formControlPr xmlns="http://schemas.microsoft.com/office/spreadsheetml/2009/9/main" objectType="CheckBox" fmlaLink="$I$90" lockText="1" noThreeD="1"/>
</file>

<file path=xl/ctrlProps/ctrlProp79.xml><?xml version="1.0" encoding="utf-8"?>
<formControlPr xmlns="http://schemas.microsoft.com/office/spreadsheetml/2009/9/main" objectType="CheckBox" fmlaLink="$I$91" lockText="1" noThreeD="1"/>
</file>

<file path=xl/ctrlProps/ctrlProp8.xml><?xml version="1.0" encoding="utf-8"?>
<formControlPr xmlns="http://schemas.microsoft.com/office/spreadsheetml/2009/9/main" objectType="CheckBox" fmlaLink="$I$11" lockText="1" noThreeD="1"/>
</file>

<file path=xl/ctrlProps/ctrlProp80.xml><?xml version="1.0" encoding="utf-8"?>
<formControlPr xmlns="http://schemas.microsoft.com/office/spreadsheetml/2009/9/main" objectType="CheckBox" fmlaLink="$I$92" lockText="1" noThreeD="1"/>
</file>

<file path=xl/ctrlProps/ctrlProp81.xml><?xml version="1.0" encoding="utf-8"?>
<formControlPr xmlns="http://schemas.microsoft.com/office/spreadsheetml/2009/9/main" objectType="CheckBox" fmlaLink="$I$93" lockText="1" noThreeD="1"/>
</file>

<file path=xl/ctrlProps/ctrlProp82.xml><?xml version="1.0" encoding="utf-8"?>
<formControlPr xmlns="http://schemas.microsoft.com/office/spreadsheetml/2009/9/main" objectType="CheckBox" fmlaLink="$I$94" lockText="1" noThreeD="1"/>
</file>

<file path=xl/ctrlProps/ctrlProp83.xml><?xml version="1.0" encoding="utf-8"?>
<formControlPr xmlns="http://schemas.microsoft.com/office/spreadsheetml/2009/9/main" objectType="CheckBox" fmlaLink="$I$95" lockText="1" noThreeD="1"/>
</file>

<file path=xl/ctrlProps/ctrlProp84.xml><?xml version="1.0" encoding="utf-8"?>
<formControlPr xmlns="http://schemas.microsoft.com/office/spreadsheetml/2009/9/main" objectType="CheckBox" fmlaLink="$I$74" lockText="1" noThreeD="1"/>
</file>

<file path=xl/ctrlProps/ctrlProp85.xml><?xml version="1.0" encoding="utf-8"?>
<formControlPr xmlns="http://schemas.microsoft.com/office/spreadsheetml/2009/9/main" objectType="CheckBox" fmlaLink="$I$73" lockText="1" noThreeD="1"/>
</file>

<file path=xl/ctrlProps/ctrlProp86.xml><?xml version="1.0" encoding="utf-8"?>
<formControlPr xmlns="http://schemas.microsoft.com/office/spreadsheetml/2009/9/main" objectType="CheckBox" fmlaLink="$I$72" lockText="1" noThreeD="1"/>
</file>

<file path=xl/ctrlProps/ctrlProp87.xml><?xml version="1.0" encoding="utf-8"?>
<formControlPr xmlns="http://schemas.microsoft.com/office/spreadsheetml/2009/9/main" objectType="CheckBox" fmlaLink="$I$71" lockText="1" noThreeD="1"/>
</file>

<file path=xl/ctrlProps/ctrlProp88.xml><?xml version="1.0" encoding="utf-8"?>
<formControlPr xmlns="http://schemas.microsoft.com/office/spreadsheetml/2009/9/main" objectType="CheckBox" fmlaLink="$I$77" lockText="1" noThreeD="1"/>
</file>

<file path=xl/ctrlProps/ctrlProp89.xml><?xml version="1.0" encoding="utf-8"?>
<formControlPr xmlns="http://schemas.microsoft.com/office/spreadsheetml/2009/9/main" objectType="CheckBox" fmlaLink="$I$75" lockText="1" noThreeD="1"/>
</file>

<file path=xl/ctrlProps/ctrlProp9.xml><?xml version="1.0" encoding="utf-8"?>
<formControlPr xmlns="http://schemas.microsoft.com/office/spreadsheetml/2009/9/main" objectType="CheckBox" fmlaLink="$I$12" lockText="1" noThreeD="1"/>
</file>

<file path=xl/ctrlProps/ctrlProp90.xml><?xml version="1.0" encoding="utf-8"?>
<formControlPr xmlns="http://schemas.microsoft.com/office/spreadsheetml/2009/9/main" objectType="CheckBox" fmlaLink="$I$76" lockText="1" noThreeD="1"/>
</file>

<file path=xl/ctrlProps/ctrlProp91.xml><?xml version="1.0" encoding="utf-8"?>
<formControlPr xmlns="http://schemas.microsoft.com/office/spreadsheetml/2009/9/main" objectType="CheckBox" checked="Checked" fmlaLink="$I$2" lockText="1"/>
</file>

<file path=xl/ctrlProps/ctrlProp92.xml><?xml version="1.0" encoding="utf-8"?>
<formControlPr xmlns="http://schemas.microsoft.com/office/spreadsheetml/2009/9/main" objectType="CheckBox" fmlaLink="$I$96" lockText="1" noThreeD="1"/>
</file>

<file path=xl/ctrlProps/ctrlProp93.xml><?xml version="1.0" encoding="utf-8"?>
<formControlPr xmlns="http://schemas.microsoft.com/office/spreadsheetml/2009/9/main" objectType="CheckBox" fmlaLink="$I$97" lockText="1" noThreeD="1"/>
</file>

<file path=xl/ctrlProps/ctrlProp94.xml><?xml version="1.0" encoding="utf-8"?>
<formControlPr xmlns="http://schemas.microsoft.com/office/spreadsheetml/2009/9/main" objectType="CheckBox" fmlaLink="$I$98" lockText="1" noThreeD="1"/>
</file>

<file path=xl/ctrlProps/ctrlProp95.xml><?xml version="1.0" encoding="utf-8"?>
<formControlPr xmlns="http://schemas.microsoft.com/office/spreadsheetml/2009/9/main" objectType="CheckBox" fmlaLink="$I$99" lockText="1" noThreeD="1"/>
</file>

<file path=xl/ctrlProps/ctrlProp96.xml><?xml version="1.0" encoding="utf-8"?>
<formControlPr xmlns="http://schemas.microsoft.com/office/spreadsheetml/2009/9/main" objectType="CheckBox" fmlaLink="$I$100" lockText="1" noThreeD="1"/>
</file>

<file path=xl/ctrlProps/ctrlProp97.xml><?xml version="1.0" encoding="utf-8"?>
<formControlPr xmlns="http://schemas.microsoft.com/office/spreadsheetml/2009/9/main" objectType="CheckBox" fmlaLink="$I$101" lockText="1" noThreeD="1"/>
</file>

<file path=xl/ctrlProps/ctrlProp98.xml><?xml version="1.0" encoding="utf-8"?>
<formControlPr xmlns="http://schemas.microsoft.com/office/spreadsheetml/2009/9/main" objectType="CheckBox" fmlaLink="$I$102" lockText="1" noThreeD="1"/>
</file>

<file path=xl/ctrlProps/ctrlProp99.xml><?xml version="1.0" encoding="utf-8"?>
<formControlPr xmlns="http://schemas.microsoft.com/office/spreadsheetml/2009/9/main" objectType="CheckBox" fmlaLink="$I$103" lockText="1" noThreeD="1"/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</xdr:row>
          <xdr:rowOff>466725</xdr:rowOff>
        </xdr:from>
        <xdr:to>
          <xdr:col>9</xdr:col>
          <xdr:colOff>85725</xdr:colOff>
          <xdr:row>4</xdr:row>
          <xdr:rowOff>19050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xmlns="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</xdr:row>
          <xdr:rowOff>104775</xdr:rowOff>
        </xdr:from>
        <xdr:to>
          <xdr:col>9</xdr:col>
          <xdr:colOff>85725</xdr:colOff>
          <xdr:row>5</xdr:row>
          <xdr:rowOff>85725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xmlns="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4</xdr:row>
          <xdr:rowOff>133350</xdr:rowOff>
        </xdr:from>
        <xdr:to>
          <xdr:col>9</xdr:col>
          <xdr:colOff>85725</xdr:colOff>
          <xdr:row>6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xmlns="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5</xdr:row>
          <xdr:rowOff>133350</xdr:rowOff>
        </xdr:from>
        <xdr:to>
          <xdr:col>9</xdr:col>
          <xdr:colOff>85725</xdr:colOff>
          <xdr:row>7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xmlns="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6</xdr:row>
          <xdr:rowOff>133350</xdr:rowOff>
        </xdr:from>
        <xdr:to>
          <xdr:col>9</xdr:col>
          <xdr:colOff>85725</xdr:colOff>
          <xdr:row>8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xmlns="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7</xdr:row>
          <xdr:rowOff>133350</xdr:rowOff>
        </xdr:from>
        <xdr:to>
          <xdr:col>9</xdr:col>
          <xdr:colOff>85725</xdr:colOff>
          <xdr:row>9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xmlns="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8</xdr:row>
          <xdr:rowOff>133350</xdr:rowOff>
        </xdr:from>
        <xdr:to>
          <xdr:col>9</xdr:col>
          <xdr:colOff>85725</xdr:colOff>
          <xdr:row>10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xmlns="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9</xdr:row>
          <xdr:rowOff>123825</xdr:rowOff>
        </xdr:from>
        <xdr:to>
          <xdr:col>9</xdr:col>
          <xdr:colOff>85725</xdr:colOff>
          <xdr:row>11</xdr:row>
          <xdr:rowOff>19050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xmlns="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10</xdr:row>
          <xdr:rowOff>133350</xdr:rowOff>
        </xdr:from>
        <xdr:to>
          <xdr:col>9</xdr:col>
          <xdr:colOff>85725</xdr:colOff>
          <xdr:row>12</xdr:row>
          <xdr:rowOff>28575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xmlns="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11</xdr:row>
          <xdr:rowOff>133350</xdr:rowOff>
        </xdr:from>
        <xdr:to>
          <xdr:col>9</xdr:col>
          <xdr:colOff>85725</xdr:colOff>
          <xdr:row>13</xdr:row>
          <xdr:rowOff>28575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xmlns="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12</xdr:row>
          <xdr:rowOff>133350</xdr:rowOff>
        </xdr:from>
        <xdr:to>
          <xdr:col>9</xdr:col>
          <xdr:colOff>85725</xdr:colOff>
          <xdr:row>14</xdr:row>
          <xdr:rowOff>28575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xmlns="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13</xdr:row>
          <xdr:rowOff>133350</xdr:rowOff>
        </xdr:from>
        <xdr:to>
          <xdr:col>9</xdr:col>
          <xdr:colOff>85725</xdr:colOff>
          <xdr:row>15</xdr:row>
          <xdr:rowOff>28575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xmlns="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14</xdr:row>
          <xdr:rowOff>133350</xdr:rowOff>
        </xdr:from>
        <xdr:to>
          <xdr:col>9</xdr:col>
          <xdr:colOff>85725</xdr:colOff>
          <xdr:row>16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xmlns="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15</xdr:row>
          <xdr:rowOff>123825</xdr:rowOff>
        </xdr:from>
        <xdr:to>
          <xdr:col>9</xdr:col>
          <xdr:colOff>85725</xdr:colOff>
          <xdr:row>17</xdr:row>
          <xdr:rowOff>19050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xmlns="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16</xdr:row>
          <xdr:rowOff>123825</xdr:rowOff>
        </xdr:from>
        <xdr:to>
          <xdr:col>9</xdr:col>
          <xdr:colOff>85725</xdr:colOff>
          <xdr:row>18</xdr:row>
          <xdr:rowOff>19050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xmlns="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17</xdr:row>
          <xdr:rowOff>133350</xdr:rowOff>
        </xdr:from>
        <xdr:to>
          <xdr:col>9</xdr:col>
          <xdr:colOff>85725</xdr:colOff>
          <xdr:row>19</xdr:row>
          <xdr:rowOff>28575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xmlns="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18</xdr:row>
          <xdr:rowOff>133350</xdr:rowOff>
        </xdr:from>
        <xdr:to>
          <xdr:col>9</xdr:col>
          <xdr:colOff>85725</xdr:colOff>
          <xdr:row>20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xmlns="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19</xdr:row>
          <xdr:rowOff>133350</xdr:rowOff>
        </xdr:from>
        <xdr:to>
          <xdr:col>9</xdr:col>
          <xdr:colOff>85725</xdr:colOff>
          <xdr:row>21</xdr:row>
          <xdr:rowOff>28575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xmlns="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20</xdr:row>
          <xdr:rowOff>133350</xdr:rowOff>
        </xdr:from>
        <xdr:to>
          <xdr:col>9</xdr:col>
          <xdr:colOff>85725</xdr:colOff>
          <xdr:row>22</xdr:row>
          <xdr:rowOff>28575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xmlns="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21</xdr:row>
          <xdr:rowOff>133350</xdr:rowOff>
        </xdr:from>
        <xdr:to>
          <xdr:col>9</xdr:col>
          <xdr:colOff>85725</xdr:colOff>
          <xdr:row>23</xdr:row>
          <xdr:rowOff>28575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xmlns="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22</xdr:row>
          <xdr:rowOff>133350</xdr:rowOff>
        </xdr:from>
        <xdr:to>
          <xdr:col>9</xdr:col>
          <xdr:colOff>85725</xdr:colOff>
          <xdr:row>24</xdr:row>
          <xdr:rowOff>28575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xmlns="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23</xdr:row>
          <xdr:rowOff>133350</xdr:rowOff>
        </xdr:from>
        <xdr:to>
          <xdr:col>9</xdr:col>
          <xdr:colOff>85725</xdr:colOff>
          <xdr:row>25</xdr:row>
          <xdr:rowOff>28575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xmlns="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24</xdr:row>
          <xdr:rowOff>133350</xdr:rowOff>
        </xdr:from>
        <xdr:to>
          <xdr:col>9</xdr:col>
          <xdr:colOff>85725</xdr:colOff>
          <xdr:row>26</xdr:row>
          <xdr:rowOff>28575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xmlns="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25</xdr:row>
          <xdr:rowOff>133350</xdr:rowOff>
        </xdr:from>
        <xdr:to>
          <xdr:col>9</xdr:col>
          <xdr:colOff>85725</xdr:colOff>
          <xdr:row>27</xdr:row>
          <xdr:rowOff>28575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xmlns="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26</xdr:row>
          <xdr:rowOff>133350</xdr:rowOff>
        </xdr:from>
        <xdr:to>
          <xdr:col>9</xdr:col>
          <xdr:colOff>85725</xdr:colOff>
          <xdr:row>28</xdr:row>
          <xdr:rowOff>28575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xmlns="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27</xdr:row>
          <xdr:rowOff>133350</xdr:rowOff>
        </xdr:from>
        <xdr:to>
          <xdr:col>9</xdr:col>
          <xdr:colOff>85725</xdr:colOff>
          <xdr:row>29</xdr:row>
          <xdr:rowOff>28575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xmlns="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28</xdr:row>
          <xdr:rowOff>133350</xdr:rowOff>
        </xdr:from>
        <xdr:to>
          <xdr:col>9</xdr:col>
          <xdr:colOff>85725</xdr:colOff>
          <xdr:row>30</xdr:row>
          <xdr:rowOff>28575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xmlns="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29</xdr:row>
          <xdr:rowOff>133350</xdr:rowOff>
        </xdr:from>
        <xdr:to>
          <xdr:col>9</xdr:col>
          <xdr:colOff>85725</xdr:colOff>
          <xdr:row>31</xdr:row>
          <xdr:rowOff>28575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xmlns="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30</xdr:row>
          <xdr:rowOff>133350</xdr:rowOff>
        </xdr:from>
        <xdr:to>
          <xdr:col>9</xdr:col>
          <xdr:colOff>85725</xdr:colOff>
          <xdr:row>32</xdr:row>
          <xdr:rowOff>28575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xmlns="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31</xdr:row>
          <xdr:rowOff>133350</xdr:rowOff>
        </xdr:from>
        <xdr:to>
          <xdr:col>9</xdr:col>
          <xdr:colOff>85725</xdr:colOff>
          <xdr:row>33</xdr:row>
          <xdr:rowOff>28575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xmlns="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32</xdr:row>
          <xdr:rowOff>133350</xdr:rowOff>
        </xdr:from>
        <xdr:to>
          <xdr:col>9</xdr:col>
          <xdr:colOff>85725</xdr:colOff>
          <xdr:row>34</xdr:row>
          <xdr:rowOff>28575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xmlns="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33</xdr:row>
          <xdr:rowOff>133350</xdr:rowOff>
        </xdr:from>
        <xdr:to>
          <xdr:col>9</xdr:col>
          <xdr:colOff>85725</xdr:colOff>
          <xdr:row>35</xdr:row>
          <xdr:rowOff>28575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xmlns="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34</xdr:row>
          <xdr:rowOff>133350</xdr:rowOff>
        </xdr:from>
        <xdr:to>
          <xdr:col>9</xdr:col>
          <xdr:colOff>85725</xdr:colOff>
          <xdr:row>36</xdr:row>
          <xdr:rowOff>28575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xmlns="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35</xdr:row>
          <xdr:rowOff>133350</xdr:rowOff>
        </xdr:from>
        <xdr:to>
          <xdr:col>9</xdr:col>
          <xdr:colOff>85725</xdr:colOff>
          <xdr:row>37</xdr:row>
          <xdr:rowOff>28575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xmlns="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36</xdr:row>
          <xdr:rowOff>133350</xdr:rowOff>
        </xdr:from>
        <xdr:to>
          <xdr:col>9</xdr:col>
          <xdr:colOff>85725</xdr:colOff>
          <xdr:row>38</xdr:row>
          <xdr:rowOff>28575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xmlns="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37</xdr:row>
          <xdr:rowOff>133350</xdr:rowOff>
        </xdr:from>
        <xdr:to>
          <xdr:col>9</xdr:col>
          <xdr:colOff>85725</xdr:colOff>
          <xdr:row>39</xdr:row>
          <xdr:rowOff>28575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xmlns="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38</xdr:row>
          <xdr:rowOff>133350</xdr:rowOff>
        </xdr:from>
        <xdr:to>
          <xdr:col>9</xdr:col>
          <xdr:colOff>85725</xdr:colOff>
          <xdr:row>40</xdr:row>
          <xdr:rowOff>28575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xmlns="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39</xdr:row>
          <xdr:rowOff>133350</xdr:rowOff>
        </xdr:from>
        <xdr:to>
          <xdr:col>9</xdr:col>
          <xdr:colOff>85725</xdr:colOff>
          <xdr:row>41</xdr:row>
          <xdr:rowOff>28575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xmlns="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40</xdr:row>
          <xdr:rowOff>133350</xdr:rowOff>
        </xdr:from>
        <xdr:to>
          <xdr:col>9</xdr:col>
          <xdr:colOff>85725</xdr:colOff>
          <xdr:row>42</xdr:row>
          <xdr:rowOff>28575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xmlns="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41</xdr:row>
          <xdr:rowOff>133350</xdr:rowOff>
        </xdr:from>
        <xdr:to>
          <xdr:col>9</xdr:col>
          <xdr:colOff>85725</xdr:colOff>
          <xdr:row>43</xdr:row>
          <xdr:rowOff>28575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xmlns="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42</xdr:row>
          <xdr:rowOff>133350</xdr:rowOff>
        </xdr:from>
        <xdr:to>
          <xdr:col>9</xdr:col>
          <xdr:colOff>85725</xdr:colOff>
          <xdr:row>44</xdr:row>
          <xdr:rowOff>28575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xmlns="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43</xdr:row>
          <xdr:rowOff>133350</xdr:rowOff>
        </xdr:from>
        <xdr:to>
          <xdr:col>9</xdr:col>
          <xdr:colOff>85725</xdr:colOff>
          <xdr:row>45</xdr:row>
          <xdr:rowOff>28575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xmlns="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44</xdr:row>
          <xdr:rowOff>133350</xdr:rowOff>
        </xdr:from>
        <xdr:to>
          <xdr:col>9</xdr:col>
          <xdr:colOff>85725</xdr:colOff>
          <xdr:row>46</xdr:row>
          <xdr:rowOff>28575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xmlns="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45</xdr:row>
          <xdr:rowOff>133350</xdr:rowOff>
        </xdr:from>
        <xdr:to>
          <xdr:col>9</xdr:col>
          <xdr:colOff>85725</xdr:colOff>
          <xdr:row>47</xdr:row>
          <xdr:rowOff>28575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xmlns="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46</xdr:row>
          <xdr:rowOff>133350</xdr:rowOff>
        </xdr:from>
        <xdr:to>
          <xdr:col>9</xdr:col>
          <xdr:colOff>85725</xdr:colOff>
          <xdr:row>48</xdr:row>
          <xdr:rowOff>28575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xmlns="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47</xdr:row>
          <xdr:rowOff>133350</xdr:rowOff>
        </xdr:from>
        <xdr:to>
          <xdr:col>9</xdr:col>
          <xdr:colOff>85725</xdr:colOff>
          <xdr:row>49</xdr:row>
          <xdr:rowOff>28575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xmlns="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48</xdr:row>
          <xdr:rowOff>133350</xdr:rowOff>
        </xdr:from>
        <xdr:to>
          <xdr:col>9</xdr:col>
          <xdr:colOff>85725</xdr:colOff>
          <xdr:row>50</xdr:row>
          <xdr:rowOff>28575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xmlns="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49</xdr:row>
          <xdr:rowOff>133350</xdr:rowOff>
        </xdr:from>
        <xdr:to>
          <xdr:col>9</xdr:col>
          <xdr:colOff>85725</xdr:colOff>
          <xdr:row>51</xdr:row>
          <xdr:rowOff>28575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xmlns="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50</xdr:row>
          <xdr:rowOff>133350</xdr:rowOff>
        </xdr:from>
        <xdr:to>
          <xdr:col>9</xdr:col>
          <xdr:colOff>85725</xdr:colOff>
          <xdr:row>52</xdr:row>
          <xdr:rowOff>28575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xmlns="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51</xdr:row>
          <xdr:rowOff>133350</xdr:rowOff>
        </xdr:from>
        <xdr:to>
          <xdr:col>9</xdr:col>
          <xdr:colOff>85725</xdr:colOff>
          <xdr:row>53</xdr:row>
          <xdr:rowOff>28575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xmlns="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52</xdr:row>
          <xdr:rowOff>133350</xdr:rowOff>
        </xdr:from>
        <xdr:to>
          <xdr:col>9</xdr:col>
          <xdr:colOff>85725</xdr:colOff>
          <xdr:row>54</xdr:row>
          <xdr:rowOff>28575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xmlns="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53</xdr:row>
          <xdr:rowOff>133350</xdr:rowOff>
        </xdr:from>
        <xdr:to>
          <xdr:col>9</xdr:col>
          <xdr:colOff>85725</xdr:colOff>
          <xdr:row>55</xdr:row>
          <xdr:rowOff>28575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xmlns="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54</xdr:row>
          <xdr:rowOff>133350</xdr:rowOff>
        </xdr:from>
        <xdr:to>
          <xdr:col>9</xdr:col>
          <xdr:colOff>85725</xdr:colOff>
          <xdr:row>56</xdr:row>
          <xdr:rowOff>28575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xmlns="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55</xdr:row>
          <xdr:rowOff>133350</xdr:rowOff>
        </xdr:from>
        <xdr:to>
          <xdr:col>9</xdr:col>
          <xdr:colOff>85725</xdr:colOff>
          <xdr:row>57</xdr:row>
          <xdr:rowOff>28575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xmlns="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56</xdr:row>
          <xdr:rowOff>133350</xdr:rowOff>
        </xdr:from>
        <xdr:to>
          <xdr:col>9</xdr:col>
          <xdr:colOff>85725</xdr:colOff>
          <xdr:row>58</xdr:row>
          <xdr:rowOff>28575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xmlns="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57</xdr:row>
          <xdr:rowOff>133350</xdr:rowOff>
        </xdr:from>
        <xdr:to>
          <xdr:col>9</xdr:col>
          <xdr:colOff>85725</xdr:colOff>
          <xdr:row>59</xdr:row>
          <xdr:rowOff>28575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xmlns="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58</xdr:row>
          <xdr:rowOff>133350</xdr:rowOff>
        </xdr:from>
        <xdr:to>
          <xdr:col>9</xdr:col>
          <xdr:colOff>85725</xdr:colOff>
          <xdr:row>60</xdr:row>
          <xdr:rowOff>28575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xmlns="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59</xdr:row>
          <xdr:rowOff>133350</xdr:rowOff>
        </xdr:from>
        <xdr:to>
          <xdr:col>9</xdr:col>
          <xdr:colOff>85725</xdr:colOff>
          <xdr:row>61</xdr:row>
          <xdr:rowOff>28575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xmlns="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60</xdr:row>
          <xdr:rowOff>133350</xdr:rowOff>
        </xdr:from>
        <xdr:to>
          <xdr:col>9</xdr:col>
          <xdr:colOff>85725</xdr:colOff>
          <xdr:row>62</xdr:row>
          <xdr:rowOff>28575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xmlns="" id="{00000000-0008-0000-00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61</xdr:row>
          <xdr:rowOff>133350</xdr:rowOff>
        </xdr:from>
        <xdr:to>
          <xdr:col>9</xdr:col>
          <xdr:colOff>85725</xdr:colOff>
          <xdr:row>63</xdr:row>
          <xdr:rowOff>28575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xmlns="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62</xdr:row>
          <xdr:rowOff>133350</xdr:rowOff>
        </xdr:from>
        <xdr:to>
          <xdr:col>9</xdr:col>
          <xdr:colOff>85725</xdr:colOff>
          <xdr:row>64</xdr:row>
          <xdr:rowOff>28575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xmlns="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63</xdr:row>
          <xdr:rowOff>133350</xdr:rowOff>
        </xdr:from>
        <xdr:to>
          <xdr:col>9</xdr:col>
          <xdr:colOff>85725</xdr:colOff>
          <xdr:row>65</xdr:row>
          <xdr:rowOff>28575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xmlns="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64</xdr:row>
          <xdr:rowOff>133350</xdr:rowOff>
        </xdr:from>
        <xdr:to>
          <xdr:col>9</xdr:col>
          <xdr:colOff>85725</xdr:colOff>
          <xdr:row>66</xdr:row>
          <xdr:rowOff>28575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xmlns="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65</xdr:row>
          <xdr:rowOff>133350</xdr:rowOff>
        </xdr:from>
        <xdr:to>
          <xdr:col>9</xdr:col>
          <xdr:colOff>85725</xdr:colOff>
          <xdr:row>67</xdr:row>
          <xdr:rowOff>28575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xmlns="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66</xdr:row>
          <xdr:rowOff>133350</xdr:rowOff>
        </xdr:from>
        <xdr:to>
          <xdr:col>9</xdr:col>
          <xdr:colOff>85725</xdr:colOff>
          <xdr:row>68</xdr:row>
          <xdr:rowOff>28575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xmlns="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67</xdr:row>
          <xdr:rowOff>133350</xdr:rowOff>
        </xdr:from>
        <xdr:to>
          <xdr:col>9</xdr:col>
          <xdr:colOff>85725</xdr:colOff>
          <xdr:row>69</xdr:row>
          <xdr:rowOff>28575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xmlns="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68</xdr:row>
          <xdr:rowOff>133350</xdr:rowOff>
        </xdr:from>
        <xdr:to>
          <xdr:col>9</xdr:col>
          <xdr:colOff>85725</xdr:colOff>
          <xdr:row>70</xdr:row>
          <xdr:rowOff>28575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xmlns="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78</xdr:row>
          <xdr:rowOff>133350</xdr:rowOff>
        </xdr:from>
        <xdr:to>
          <xdr:col>9</xdr:col>
          <xdr:colOff>85725</xdr:colOff>
          <xdr:row>80</xdr:row>
          <xdr:rowOff>28575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xmlns="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79</xdr:row>
          <xdr:rowOff>133350</xdr:rowOff>
        </xdr:from>
        <xdr:to>
          <xdr:col>9</xdr:col>
          <xdr:colOff>85725</xdr:colOff>
          <xdr:row>81</xdr:row>
          <xdr:rowOff>28575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xmlns="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80</xdr:row>
          <xdr:rowOff>133350</xdr:rowOff>
        </xdr:from>
        <xdr:to>
          <xdr:col>9</xdr:col>
          <xdr:colOff>85725</xdr:colOff>
          <xdr:row>82</xdr:row>
          <xdr:rowOff>28575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xmlns="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81</xdr:row>
          <xdr:rowOff>133350</xdr:rowOff>
        </xdr:from>
        <xdr:to>
          <xdr:col>9</xdr:col>
          <xdr:colOff>85725</xdr:colOff>
          <xdr:row>83</xdr:row>
          <xdr:rowOff>28575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xmlns="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82</xdr:row>
          <xdr:rowOff>133350</xdr:rowOff>
        </xdr:from>
        <xdr:to>
          <xdr:col>9</xdr:col>
          <xdr:colOff>85725</xdr:colOff>
          <xdr:row>84</xdr:row>
          <xdr:rowOff>28575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xmlns="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83</xdr:row>
          <xdr:rowOff>133350</xdr:rowOff>
        </xdr:from>
        <xdr:to>
          <xdr:col>9</xdr:col>
          <xdr:colOff>85725</xdr:colOff>
          <xdr:row>85</xdr:row>
          <xdr:rowOff>28575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xmlns="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84</xdr:row>
          <xdr:rowOff>133350</xdr:rowOff>
        </xdr:from>
        <xdr:to>
          <xdr:col>9</xdr:col>
          <xdr:colOff>85725</xdr:colOff>
          <xdr:row>86</xdr:row>
          <xdr:rowOff>28575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xmlns="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85</xdr:row>
          <xdr:rowOff>133350</xdr:rowOff>
        </xdr:from>
        <xdr:to>
          <xdr:col>9</xdr:col>
          <xdr:colOff>85725</xdr:colOff>
          <xdr:row>87</xdr:row>
          <xdr:rowOff>28575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xmlns="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86</xdr:row>
          <xdr:rowOff>133350</xdr:rowOff>
        </xdr:from>
        <xdr:to>
          <xdr:col>9</xdr:col>
          <xdr:colOff>85725</xdr:colOff>
          <xdr:row>88</xdr:row>
          <xdr:rowOff>28575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xmlns="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87</xdr:row>
          <xdr:rowOff>133350</xdr:rowOff>
        </xdr:from>
        <xdr:to>
          <xdr:col>9</xdr:col>
          <xdr:colOff>85725</xdr:colOff>
          <xdr:row>89</xdr:row>
          <xdr:rowOff>28575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xmlns="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88</xdr:row>
          <xdr:rowOff>133350</xdr:rowOff>
        </xdr:from>
        <xdr:to>
          <xdr:col>9</xdr:col>
          <xdr:colOff>85725</xdr:colOff>
          <xdr:row>90</xdr:row>
          <xdr:rowOff>28575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xmlns="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89</xdr:row>
          <xdr:rowOff>133350</xdr:rowOff>
        </xdr:from>
        <xdr:to>
          <xdr:col>9</xdr:col>
          <xdr:colOff>85725</xdr:colOff>
          <xdr:row>91</xdr:row>
          <xdr:rowOff>28575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xmlns="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90</xdr:row>
          <xdr:rowOff>133350</xdr:rowOff>
        </xdr:from>
        <xdr:to>
          <xdr:col>9</xdr:col>
          <xdr:colOff>85725</xdr:colOff>
          <xdr:row>92</xdr:row>
          <xdr:rowOff>28575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xmlns="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91</xdr:row>
          <xdr:rowOff>133350</xdr:rowOff>
        </xdr:from>
        <xdr:to>
          <xdr:col>9</xdr:col>
          <xdr:colOff>85725</xdr:colOff>
          <xdr:row>93</xdr:row>
          <xdr:rowOff>28575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xmlns="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92</xdr:row>
          <xdr:rowOff>133350</xdr:rowOff>
        </xdr:from>
        <xdr:to>
          <xdr:col>9</xdr:col>
          <xdr:colOff>85725</xdr:colOff>
          <xdr:row>94</xdr:row>
          <xdr:rowOff>28575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xmlns="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93</xdr:row>
          <xdr:rowOff>133350</xdr:rowOff>
        </xdr:from>
        <xdr:to>
          <xdr:col>9</xdr:col>
          <xdr:colOff>85725</xdr:colOff>
          <xdr:row>95</xdr:row>
          <xdr:rowOff>28575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xmlns="" id="{00000000-0008-0000-00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72</xdr:row>
          <xdr:rowOff>133350</xdr:rowOff>
        </xdr:from>
        <xdr:to>
          <xdr:col>9</xdr:col>
          <xdr:colOff>85725</xdr:colOff>
          <xdr:row>74</xdr:row>
          <xdr:rowOff>28575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xmlns="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71</xdr:row>
          <xdr:rowOff>133350</xdr:rowOff>
        </xdr:from>
        <xdr:to>
          <xdr:col>9</xdr:col>
          <xdr:colOff>85725</xdr:colOff>
          <xdr:row>73</xdr:row>
          <xdr:rowOff>28575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xmlns="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70</xdr:row>
          <xdr:rowOff>133350</xdr:rowOff>
        </xdr:from>
        <xdr:to>
          <xdr:col>9</xdr:col>
          <xdr:colOff>85725</xdr:colOff>
          <xdr:row>72</xdr:row>
          <xdr:rowOff>28575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xmlns="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69</xdr:row>
          <xdr:rowOff>133350</xdr:rowOff>
        </xdr:from>
        <xdr:to>
          <xdr:col>9</xdr:col>
          <xdr:colOff>85725</xdr:colOff>
          <xdr:row>71</xdr:row>
          <xdr:rowOff>28575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xmlns="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75</xdr:row>
          <xdr:rowOff>123825</xdr:rowOff>
        </xdr:from>
        <xdr:to>
          <xdr:col>9</xdr:col>
          <xdr:colOff>85725</xdr:colOff>
          <xdr:row>77</xdr:row>
          <xdr:rowOff>9525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  <a:ext uri="{FF2B5EF4-FFF2-40B4-BE49-F238E27FC236}">
                  <a16:creationId xmlns:a16="http://schemas.microsoft.com/office/drawing/2014/main" xmlns="" id="{00000000-0008-0000-0000-00006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73</xdr:row>
          <xdr:rowOff>133350</xdr:rowOff>
        </xdr:from>
        <xdr:to>
          <xdr:col>9</xdr:col>
          <xdr:colOff>85725</xdr:colOff>
          <xdr:row>75</xdr:row>
          <xdr:rowOff>28575</xdr:rowOff>
        </xdr:to>
        <xdr:sp macro="" textlink="">
          <xdr:nvSpPr>
            <xdr:cNvPr id="1127" name="Check Box 103" hidden="1">
              <a:extLst>
                <a:ext uri="{63B3BB69-23CF-44E3-9099-C40C66FF867C}">
                  <a14:compatExt spid="_x0000_s1127"/>
                </a:ext>
                <a:ext uri="{FF2B5EF4-FFF2-40B4-BE49-F238E27FC236}">
                  <a16:creationId xmlns:a16="http://schemas.microsoft.com/office/drawing/2014/main" xmlns="" id="{00000000-0008-0000-0000-00006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74</xdr:row>
          <xdr:rowOff>123825</xdr:rowOff>
        </xdr:from>
        <xdr:to>
          <xdr:col>9</xdr:col>
          <xdr:colOff>85725</xdr:colOff>
          <xdr:row>76</xdr:row>
          <xdr:rowOff>19050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xmlns="" id="{00000000-0008-0000-00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504825</xdr:colOff>
          <xdr:row>1</xdr:row>
          <xdr:rowOff>38100</xdr:rowOff>
        </xdr:from>
        <xdr:to>
          <xdr:col>9</xdr:col>
          <xdr:colOff>76200</xdr:colOff>
          <xdr:row>2</xdr:row>
          <xdr:rowOff>0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xmlns="" id="{00000000-0008-0000-00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94</xdr:row>
          <xdr:rowOff>133350</xdr:rowOff>
        </xdr:from>
        <xdr:to>
          <xdr:col>9</xdr:col>
          <xdr:colOff>85725</xdr:colOff>
          <xdr:row>96</xdr:row>
          <xdr:rowOff>28575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xmlns="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95</xdr:row>
          <xdr:rowOff>133350</xdr:rowOff>
        </xdr:from>
        <xdr:to>
          <xdr:col>9</xdr:col>
          <xdr:colOff>85725</xdr:colOff>
          <xdr:row>97</xdr:row>
          <xdr:rowOff>28575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xmlns="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96</xdr:row>
          <xdr:rowOff>133350</xdr:rowOff>
        </xdr:from>
        <xdr:to>
          <xdr:col>9</xdr:col>
          <xdr:colOff>85725</xdr:colOff>
          <xdr:row>98</xdr:row>
          <xdr:rowOff>28575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xmlns="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97</xdr:row>
          <xdr:rowOff>133350</xdr:rowOff>
        </xdr:from>
        <xdr:to>
          <xdr:col>9</xdr:col>
          <xdr:colOff>85725</xdr:colOff>
          <xdr:row>99</xdr:row>
          <xdr:rowOff>28575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xmlns="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98</xdr:row>
          <xdr:rowOff>123825</xdr:rowOff>
        </xdr:from>
        <xdr:to>
          <xdr:col>9</xdr:col>
          <xdr:colOff>85725</xdr:colOff>
          <xdr:row>100</xdr:row>
          <xdr:rowOff>19050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xmlns="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99</xdr:row>
          <xdr:rowOff>123825</xdr:rowOff>
        </xdr:from>
        <xdr:to>
          <xdr:col>9</xdr:col>
          <xdr:colOff>85725</xdr:colOff>
          <xdr:row>101</xdr:row>
          <xdr:rowOff>19050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xmlns="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100</xdr:row>
          <xdr:rowOff>123825</xdr:rowOff>
        </xdr:from>
        <xdr:to>
          <xdr:col>9</xdr:col>
          <xdr:colOff>85725</xdr:colOff>
          <xdr:row>102</xdr:row>
          <xdr:rowOff>19050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xmlns="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101</xdr:row>
          <xdr:rowOff>123825</xdr:rowOff>
        </xdr:from>
        <xdr:to>
          <xdr:col>9</xdr:col>
          <xdr:colOff>85725</xdr:colOff>
          <xdr:row>103</xdr:row>
          <xdr:rowOff>19050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xmlns="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504074</xdr:colOff>
          <xdr:row>103</xdr:row>
          <xdr:rowOff>209550</xdr:rowOff>
        </xdr:from>
        <xdr:to>
          <xdr:col>7</xdr:col>
          <xdr:colOff>199274</xdr:colOff>
          <xdr:row>108</xdr:row>
          <xdr:rowOff>19050</xdr:rowOff>
        </xdr:to>
        <xdr:grpSp>
          <xdr:nvGrpSpPr>
            <xdr:cNvPr id="8" name="Группа 7">
              <a:extLst>
                <a:ext uri="{FF2B5EF4-FFF2-40B4-BE49-F238E27FC236}">
                  <a16:creationId xmlns:a16="http://schemas.microsoft.com/office/drawing/2014/main" xmlns="" id="{00000000-0008-0000-0000-000008000000}"/>
                </a:ext>
              </a:extLst>
            </xdr:cNvPr>
            <xdr:cNvGrpSpPr/>
          </xdr:nvGrpSpPr>
          <xdr:grpSpPr>
            <a:xfrm>
              <a:off x="4618874" y="17554575"/>
              <a:ext cx="209550" cy="847725"/>
              <a:chOff x="5114174" y="17554575"/>
              <a:chExt cx="209550" cy="847725"/>
            </a:xfrm>
          </xdr:grpSpPr>
          <xdr:sp macro="" textlink="">
            <xdr:nvSpPr>
              <xdr:cNvPr id="1149" name="Option Button 125" hidden="1">
                <a:extLst>
                  <a:ext uri="{63B3BB69-23CF-44E3-9099-C40C66FF867C}">
                    <a14:compatExt spid="_x0000_s1149"/>
                  </a:ext>
                  <a:ext uri="{FF2B5EF4-FFF2-40B4-BE49-F238E27FC236}">
                    <a16:creationId xmlns:a16="http://schemas.microsoft.com/office/drawing/2014/main" xmlns="" id="{00000000-0008-0000-0000-00007D040000}"/>
                  </a:ext>
                </a:extLst>
              </xdr:cNvPr>
              <xdr:cNvSpPr/>
            </xdr:nvSpPr>
            <xdr:spPr bwMode="auto">
              <a:xfrm>
                <a:off x="5114924" y="17735550"/>
                <a:ext cx="20880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50" name="Option Button 126" hidden="1">
                <a:extLst>
                  <a:ext uri="{63B3BB69-23CF-44E3-9099-C40C66FF867C}">
                    <a14:compatExt spid="_x0000_s1150"/>
                  </a:ext>
                  <a:ext uri="{FF2B5EF4-FFF2-40B4-BE49-F238E27FC236}">
                    <a16:creationId xmlns:a16="http://schemas.microsoft.com/office/drawing/2014/main" xmlns="" id="{00000000-0008-0000-0000-00007E040000}"/>
                  </a:ext>
                </a:extLst>
              </xdr:cNvPr>
              <xdr:cNvSpPr/>
            </xdr:nvSpPr>
            <xdr:spPr bwMode="auto">
              <a:xfrm>
                <a:off x="5114924" y="17964150"/>
                <a:ext cx="20880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51" name="Option Button 127" hidden="1">
                <a:extLst>
                  <a:ext uri="{63B3BB69-23CF-44E3-9099-C40C66FF867C}">
                    <a14:compatExt spid="_x0000_s1151"/>
                  </a:ext>
                  <a:ext uri="{FF2B5EF4-FFF2-40B4-BE49-F238E27FC236}">
                    <a16:creationId xmlns:a16="http://schemas.microsoft.com/office/drawing/2014/main" xmlns="" id="{00000000-0008-0000-0000-00007F040000}"/>
                  </a:ext>
                </a:extLst>
              </xdr:cNvPr>
              <xdr:cNvSpPr/>
            </xdr:nvSpPr>
            <xdr:spPr bwMode="auto">
              <a:xfrm>
                <a:off x="5114924" y="18192750"/>
                <a:ext cx="20880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52" name="Option Button 128" hidden="1">
                <a:extLst>
                  <a:ext uri="{63B3BB69-23CF-44E3-9099-C40C66FF867C}">
                    <a14:compatExt spid="_x0000_s1152"/>
                  </a:ext>
                  <a:ext uri="{FF2B5EF4-FFF2-40B4-BE49-F238E27FC236}">
                    <a16:creationId xmlns:a16="http://schemas.microsoft.com/office/drawing/2014/main" xmlns="" id="{00000000-0008-0000-0000-000080040000}"/>
                  </a:ext>
                </a:extLst>
              </xdr:cNvPr>
              <xdr:cNvSpPr/>
            </xdr:nvSpPr>
            <xdr:spPr bwMode="auto">
              <a:xfrm>
                <a:off x="5114174" y="17554575"/>
                <a:ext cx="20955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1.xml"/><Relationship Id="rId21" Type="http://schemas.openxmlformats.org/officeDocument/2006/relationships/ctrlProp" Target="../ctrlProps/ctrlProp16.xml"/><Relationship Id="rId42" Type="http://schemas.openxmlformats.org/officeDocument/2006/relationships/ctrlProp" Target="../ctrlProps/ctrlProp37.xml"/><Relationship Id="rId47" Type="http://schemas.openxmlformats.org/officeDocument/2006/relationships/ctrlProp" Target="../ctrlProps/ctrlProp42.xml"/><Relationship Id="rId63" Type="http://schemas.openxmlformats.org/officeDocument/2006/relationships/ctrlProp" Target="../ctrlProps/ctrlProp58.xml"/><Relationship Id="rId68" Type="http://schemas.openxmlformats.org/officeDocument/2006/relationships/ctrlProp" Target="../ctrlProps/ctrlProp63.xml"/><Relationship Id="rId84" Type="http://schemas.openxmlformats.org/officeDocument/2006/relationships/ctrlProp" Target="../ctrlProps/ctrlProp79.xml"/><Relationship Id="rId89" Type="http://schemas.openxmlformats.org/officeDocument/2006/relationships/ctrlProp" Target="../ctrlProps/ctrlProp84.xml"/><Relationship Id="rId7" Type="http://schemas.openxmlformats.org/officeDocument/2006/relationships/ctrlProp" Target="../ctrlProps/ctrlProp2.xml"/><Relationship Id="rId71" Type="http://schemas.openxmlformats.org/officeDocument/2006/relationships/ctrlProp" Target="../ctrlProps/ctrlProp66.xml"/><Relationship Id="rId92" Type="http://schemas.openxmlformats.org/officeDocument/2006/relationships/ctrlProp" Target="../ctrlProps/ctrlProp87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1.xml"/><Relationship Id="rId29" Type="http://schemas.openxmlformats.org/officeDocument/2006/relationships/ctrlProp" Target="../ctrlProps/ctrlProp24.xml"/><Relationship Id="rId107" Type="http://schemas.openxmlformats.org/officeDocument/2006/relationships/ctrlProp" Target="../ctrlProps/ctrlProp102.xml"/><Relationship Id="rId11" Type="http://schemas.openxmlformats.org/officeDocument/2006/relationships/ctrlProp" Target="../ctrlProps/ctrlProp6.xml"/><Relationship Id="rId24" Type="http://schemas.openxmlformats.org/officeDocument/2006/relationships/ctrlProp" Target="../ctrlProps/ctrlProp19.xml"/><Relationship Id="rId32" Type="http://schemas.openxmlformats.org/officeDocument/2006/relationships/ctrlProp" Target="../ctrlProps/ctrlProp27.xml"/><Relationship Id="rId37" Type="http://schemas.openxmlformats.org/officeDocument/2006/relationships/ctrlProp" Target="../ctrlProps/ctrlProp32.xml"/><Relationship Id="rId40" Type="http://schemas.openxmlformats.org/officeDocument/2006/relationships/ctrlProp" Target="../ctrlProps/ctrlProp35.xml"/><Relationship Id="rId45" Type="http://schemas.openxmlformats.org/officeDocument/2006/relationships/ctrlProp" Target="../ctrlProps/ctrlProp40.xml"/><Relationship Id="rId53" Type="http://schemas.openxmlformats.org/officeDocument/2006/relationships/ctrlProp" Target="../ctrlProps/ctrlProp48.xml"/><Relationship Id="rId58" Type="http://schemas.openxmlformats.org/officeDocument/2006/relationships/ctrlProp" Target="../ctrlProps/ctrlProp53.xml"/><Relationship Id="rId66" Type="http://schemas.openxmlformats.org/officeDocument/2006/relationships/ctrlProp" Target="../ctrlProps/ctrlProp61.xml"/><Relationship Id="rId74" Type="http://schemas.openxmlformats.org/officeDocument/2006/relationships/ctrlProp" Target="../ctrlProps/ctrlProp69.xml"/><Relationship Id="rId79" Type="http://schemas.openxmlformats.org/officeDocument/2006/relationships/ctrlProp" Target="../ctrlProps/ctrlProp74.xml"/><Relationship Id="rId87" Type="http://schemas.openxmlformats.org/officeDocument/2006/relationships/ctrlProp" Target="../ctrlProps/ctrlProp82.xml"/><Relationship Id="rId102" Type="http://schemas.openxmlformats.org/officeDocument/2006/relationships/ctrlProp" Target="../ctrlProps/ctrlProp97.xml"/><Relationship Id="rId5" Type="http://schemas.openxmlformats.org/officeDocument/2006/relationships/image" Target="../media/image1.png"/><Relationship Id="rId61" Type="http://schemas.openxmlformats.org/officeDocument/2006/relationships/ctrlProp" Target="../ctrlProps/ctrlProp56.xml"/><Relationship Id="rId82" Type="http://schemas.openxmlformats.org/officeDocument/2006/relationships/ctrlProp" Target="../ctrlProps/ctrlProp77.xml"/><Relationship Id="rId90" Type="http://schemas.openxmlformats.org/officeDocument/2006/relationships/ctrlProp" Target="../ctrlProps/ctrlProp85.xml"/><Relationship Id="rId95" Type="http://schemas.openxmlformats.org/officeDocument/2006/relationships/ctrlProp" Target="../ctrlProps/ctrlProp90.xml"/><Relationship Id="rId19" Type="http://schemas.openxmlformats.org/officeDocument/2006/relationships/ctrlProp" Target="../ctrlProps/ctrlProp14.xml"/><Relationship Id="rId14" Type="http://schemas.openxmlformats.org/officeDocument/2006/relationships/ctrlProp" Target="../ctrlProps/ctrlProp9.xml"/><Relationship Id="rId22" Type="http://schemas.openxmlformats.org/officeDocument/2006/relationships/ctrlProp" Target="../ctrlProps/ctrlProp17.xml"/><Relationship Id="rId27" Type="http://schemas.openxmlformats.org/officeDocument/2006/relationships/ctrlProp" Target="../ctrlProps/ctrlProp22.xml"/><Relationship Id="rId30" Type="http://schemas.openxmlformats.org/officeDocument/2006/relationships/ctrlProp" Target="../ctrlProps/ctrlProp25.xml"/><Relationship Id="rId35" Type="http://schemas.openxmlformats.org/officeDocument/2006/relationships/ctrlProp" Target="../ctrlProps/ctrlProp30.xml"/><Relationship Id="rId43" Type="http://schemas.openxmlformats.org/officeDocument/2006/relationships/ctrlProp" Target="../ctrlProps/ctrlProp38.xml"/><Relationship Id="rId48" Type="http://schemas.openxmlformats.org/officeDocument/2006/relationships/ctrlProp" Target="../ctrlProps/ctrlProp43.xml"/><Relationship Id="rId56" Type="http://schemas.openxmlformats.org/officeDocument/2006/relationships/ctrlProp" Target="../ctrlProps/ctrlProp51.xml"/><Relationship Id="rId64" Type="http://schemas.openxmlformats.org/officeDocument/2006/relationships/ctrlProp" Target="../ctrlProps/ctrlProp59.xml"/><Relationship Id="rId69" Type="http://schemas.openxmlformats.org/officeDocument/2006/relationships/ctrlProp" Target="../ctrlProps/ctrlProp64.xml"/><Relationship Id="rId77" Type="http://schemas.openxmlformats.org/officeDocument/2006/relationships/ctrlProp" Target="../ctrlProps/ctrlProp72.xml"/><Relationship Id="rId100" Type="http://schemas.openxmlformats.org/officeDocument/2006/relationships/ctrlProp" Target="../ctrlProps/ctrlProp95.xml"/><Relationship Id="rId105" Type="http://schemas.openxmlformats.org/officeDocument/2006/relationships/ctrlProp" Target="../ctrlProps/ctrlProp100.xml"/><Relationship Id="rId8" Type="http://schemas.openxmlformats.org/officeDocument/2006/relationships/ctrlProp" Target="../ctrlProps/ctrlProp3.xml"/><Relationship Id="rId51" Type="http://schemas.openxmlformats.org/officeDocument/2006/relationships/ctrlProp" Target="../ctrlProps/ctrlProp46.xml"/><Relationship Id="rId72" Type="http://schemas.openxmlformats.org/officeDocument/2006/relationships/ctrlProp" Target="../ctrlProps/ctrlProp67.xml"/><Relationship Id="rId80" Type="http://schemas.openxmlformats.org/officeDocument/2006/relationships/ctrlProp" Target="../ctrlProps/ctrlProp75.xml"/><Relationship Id="rId85" Type="http://schemas.openxmlformats.org/officeDocument/2006/relationships/ctrlProp" Target="../ctrlProps/ctrlProp80.xml"/><Relationship Id="rId93" Type="http://schemas.openxmlformats.org/officeDocument/2006/relationships/ctrlProp" Target="../ctrlProps/ctrlProp88.xml"/><Relationship Id="rId98" Type="http://schemas.openxmlformats.org/officeDocument/2006/relationships/ctrlProp" Target="../ctrlProps/ctrlProp93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7.xml"/><Relationship Id="rId17" Type="http://schemas.openxmlformats.org/officeDocument/2006/relationships/ctrlProp" Target="../ctrlProps/ctrlProp12.xml"/><Relationship Id="rId25" Type="http://schemas.openxmlformats.org/officeDocument/2006/relationships/ctrlProp" Target="../ctrlProps/ctrlProp20.xml"/><Relationship Id="rId33" Type="http://schemas.openxmlformats.org/officeDocument/2006/relationships/ctrlProp" Target="../ctrlProps/ctrlProp28.xml"/><Relationship Id="rId38" Type="http://schemas.openxmlformats.org/officeDocument/2006/relationships/ctrlProp" Target="../ctrlProps/ctrlProp33.xml"/><Relationship Id="rId46" Type="http://schemas.openxmlformats.org/officeDocument/2006/relationships/ctrlProp" Target="../ctrlProps/ctrlProp41.xml"/><Relationship Id="rId59" Type="http://schemas.openxmlformats.org/officeDocument/2006/relationships/ctrlProp" Target="../ctrlProps/ctrlProp54.xml"/><Relationship Id="rId67" Type="http://schemas.openxmlformats.org/officeDocument/2006/relationships/ctrlProp" Target="../ctrlProps/ctrlProp62.xml"/><Relationship Id="rId103" Type="http://schemas.openxmlformats.org/officeDocument/2006/relationships/ctrlProp" Target="../ctrlProps/ctrlProp98.xml"/><Relationship Id="rId108" Type="http://schemas.openxmlformats.org/officeDocument/2006/relationships/ctrlProp" Target="../ctrlProps/ctrlProp103.xml"/><Relationship Id="rId20" Type="http://schemas.openxmlformats.org/officeDocument/2006/relationships/ctrlProp" Target="../ctrlProps/ctrlProp15.xml"/><Relationship Id="rId41" Type="http://schemas.openxmlformats.org/officeDocument/2006/relationships/ctrlProp" Target="../ctrlProps/ctrlProp36.xml"/><Relationship Id="rId54" Type="http://schemas.openxmlformats.org/officeDocument/2006/relationships/ctrlProp" Target="../ctrlProps/ctrlProp49.xml"/><Relationship Id="rId62" Type="http://schemas.openxmlformats.org/officeDocument/2006/relationships/ctrlProp" Target="../ctrlProps/ctrlProp57.xml"/><Relationship Id="rId70" Type="http://schemas.openxmlformats.org/officeDocument/2006/relationships/ctrlProp" Target="../ctrlProps/ctrlProp65.xml"/><Relationship Id="rId75" Type="http://schemas.openxmlformats.org/officeDocument/2006/relationships/ctrlProp" Target="../ctrlProps/ctrlProp70.xml"/><Relationship Id="rId83" Type="http://schemas.openxmlformats.org/officeDocument/2006/relationships/ctrlProp" Target="../ctrlProps/ctrlProp78.xml"/><Relationship Id="rId88" Type="http://schemas.openxmlformats.org/officeDocument/2006/relationships/ctrlProp" Target="../ctrlProps/ctrlProp83.xml"/><Relationship Id="rId91" Type="http://schemas.openxmlformats.org/officeDocument/2006/relationships/ctrlProp" Target="../ctrlProps/ctrlProp86.xml"/><Relationship Id="rId96" Type="http://schemas.openxmlformats.org/officeDocument/2006/relationships/ctrlProp" Target="../ctrlProps/ctrlProp9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.xml"/><Relationship Id="rId15" Type="http://schemas.openxmlformats.org/officeDocument/2006/relationships/ctrlProp" Target="../ctrlProps/ctrlProp10.xml"/><Relationship Id="rId23" Type="http://schemas.openxmlformats.org/officeDocument/2006/relationships/ctrlProp" Target="../ctrlProps/ctrlProp18.xml"/><Relationship Id="rId28" Type="http://schemas.openxmlformats.org/officeDocument/2006/relationships/ctrlProp" Target="../ctrlProps/ctrlProp23.xml"/><Relationship Id="rId36" Type="http://schemas.openxmlformats.org/officeDocument/2006/relationships/ctrlProp" Target="../ctrlProps/ctrlProp31.xml"/><Relationship Id="rId49" Type="http://schemas.openxmlformats.org/officeDocument/2006/relationships/ctrlProp" Target="../ctrlProps/ctrlProp44.xml"/><Relationship Id="rId57" Type="http://schemas.openxmlformats.org/officeDocument/2006/relationships/ctrlProp" Target="../ctrlProps/ctrlProp52.xml"/><Relationship Id="rId106" Type="http://schemas.openxmlformats.org/officeDocument/2006/relationships/ctrlProp" Target="../ctrlProps/ctrlProp101.xml"/><Relationship Id="rId10" Type="http://schemas.openxmlformats.org/officeDocument/2006/relationships/ctrlProp" Target="../ctrlProps/ctrlProp5.xml"/><Relationship Id="rId31" Type="http://schemas.openxmlformats.org/officeDocument/2006/relationships/ctrlProp" Target="../ctrlProps/ctrlProp26.xml"/><Relationship Id="rId44" Type="http://schemas.openxmlformats.org/officeDocument/2006/relationships/ctrlProp" Target="../ctrlProps/ctrlProp39.xml"/><Relationship Id="rId52" Type="http://schemas.openxmlformats.org/officeDocument/2006/relationships/ctrlProp" Target="../ctrlProps/ctrlProp47.xml"/><Relationship Id="rId60" Type="http://schemas.openxmlformats.org/officeDocument/2006/relationships/ctrlProp" Target="../ctrlProps/ctrlProp55.xml"/><Relationship Id="rId65" Type="http://schemas.openxmlformats.org/officeDocument/2006/relationships/ctrlProp" Target="../ctrlProps/ctrlProp60.xml"/><Relationship Id="rId73" Type="http://schemas.openxmlformats.org/officeDocument/2006/relationships/ctrlProp" Target="../ctrlProps/ctrlProp68.xml"/><Relationship Id="rId78" Type="http://schemas.openxmlformats.org/officeDocument/2006/relationships/ctrlProp" Target="../ctrlProps/ctrlProp73.xml"/><Relationship Id="rId81" Type="http://schemas.openxmlformats.org/officeDocument/2006/relationships/ctrlProp" Target="../ctrlProps/ctrlProp76.xml"/><Relationship Id="rId86" Type="http://schemas.openxmlformats.org/officeDocument/2006/relationships/ctrlProp" Target="../ctrlProps/ctrlProp81.xml"/><Relationship Id="rId94" Type="http://schemas.openxmlformats.org/officeDocument/2006/relationships/ctrlProp" Target="../ctrlProps/ctrlProp89.xml"/><Relationship Id="rId99" Type="http://schemas.openxmlformats.org/officeDocument/2006/relationships/ctrlProp" Target="../ctrlProps/ctrlProp94.xml"/><Relationship Id="rId101" Type="http://schemas.openxmlformats.org/officeDocument/2006/relationships/ctrlProp" Target="../ctrlProps/ctrlProp9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4.xml"/><Relationship Id="rId13" Type="http://schemas.openxmlformats.org/officeDocument/2006/relationships/ctrlProp" Target="../ctrlProps/ctrlProp8.xml"/><Relationship Id="rId18" Type="http://schemas.openxmlformats.org/officeDocument/2006/relationships/ctrlProp" Target="../ctrlProps/ctrlProp13.xml"/><Relationship Id="rId39" Type="http://schemas.openxmlformats.org/officeDocument/2006/relationships/ctrlProp" Target="../ctrlProps/ctrlProp34.xml"/><Relationship Id="rId34" Type="http://schemas.openxmlformats.org/officeDocument/2006/relationships/ctrlProp" Target="../ctrlProps/ctrlProp29.xml"/><Relationship Id="rId50" Type="http://schemas.openxmlformats.org/officeDocument/2006/relationships/ctrlProp" Target="../ctrlProps/ctrlProp45.xml"/><Relationship Id="rId55" Type="http://schemas.openxmlformats.org/officeDocument/2006/relationships/ctrlProp" Target="../ctrlProps/ctrlProp50.xml"/><Relationship Id="rId76" Type="http://schemas.openxmlformats.org/officeDocument/2006/relationships/ctrlProp" Target="../ctrlProps/ctrlProp71.xml"/><Relationship Id="rId97" Type="http://schemas.openxmlformats.org/officeDocument/2006/relationships/ctrlProp" Target="../ctrlProps/ctrlProp92.xml"/><Relationship Id="rId104" Type="http://schemas.openxmlformats.org/officeDocument/2006/relationships/ctrlProp" Target="../ctrlProps/ctrlProp9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3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1">
    <outlinePr summaryBelow="0"/>
  </sheetPr>
  <dimension ref="A1:S129"/>
  <sheetViews>
    <sheetView showGridLines="0" tabSelected="1" zoomScaleNormal="100" workbookViewId="0">
      <selection activeCell="J4" sqref="J4"/>
    </sheetView>
  </sheetViews>
  <sheetFormatPr defaultRowHeight="12.75" x14ac:dyDescent="0.2"/>
  <cols>
    <col min="1" max="1" width="3.42578125" customWidth="1"/>
    <col min="2" max="2" width="45.5703125" customWidth="1"/>
    <col min="3" max="3" width="5.7109375" customWidth="1"/>
    <col min="4" max="4" width="6" style="21" hidden="1" customWidth="1"/>
    <col min="5" max="5" width="7" style="21" customWidth="1"/>
    <col min="6" max="6" width="9.85546875" style="25" hidden="1" customWidth="1"/>
    <col min="7" max="7" width="7.7109375" customWidth="1"/>
    <col min="8" max="8" width="3.28515625" customWidth="1"/>
    <col min="9" max="9" width="8.42578125" hidden="1" customWidth="1"/>
    <col min="10" max="10" width="4.42578125" customWidth="1"/>
    <col min="11" max="11" width="5.140625" customWidth="1"/>
    <col min="12" max="12" width="6.85546875" hidden="1" customWidth="1"/>
    <col min="13" max="13" width="7.140625" hidden="1" customWidth="1"/>
    <col min="14" max="14" width="8.85546875" customWidth="1"/>
    <col min="17" max="17" width="14.28515625" style="80" hidden="1" customWidth="1"/>
    <col min="18" max="18" width="10.28515625" bestFit="1" customWidth="1"/>
  </cols>
  <sheetData>
    <row r="1" spans="1:19" ht="23.25" customHeight="1" x14ac:dyDescent="0.35">
      <c r="B1" s="168" t="str">
        <f ca="1">CONCATENATE("Прайс-лист от ", TEXT(Актуальная_дата,"ДД.ММ.ГГГГ"))</f>
        <v>Прайс-лист от 01.04.2026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</row>
    <row r="2" spans="1:19" ht="21" customHeight="1" x14ac:dyDescent="0.2">
      <c r="A2" s="177" t="str">
        <f ca="1">CONCATENATE("действителен до ", TEXT(Актуальная_дата+30,"ДД.ММ.ГГГГ"))</f>
        <v>действителен до 01.05.2026</v>
      </c>
      <c r="B2" s="177"/>
      <c r="C2" s="43"/>
      <c r="D2" s="43"/>
      <c r="E2" s="178" t="s">
        <v>36</v>
      </c>
      <c r="F2" s="178"/>
      <c r="G2" s="178"/>
      <c r="H2" s="42"/>
      <c r="I2" s="52" t="b">
        <v>1</v>
      </c>
      <c r="J2" s="42"/>
      <c r="K2" s="42"/>
      <c r="L2" s="42"/>
      <c r="M2" s="42"/>
      <c r="N2" s="42"/>
    </row>
    <row r="3" spans="1:19" ht="38.25" customHeight="1" x14ac:dyDescent="0.2">
      <c r="A3" s="1"/>
      <c r="B3" s="40" t="s">
        <v>0</v>
      </c>
      <c r="C3" s="151" t="str">
        <f>IF($I$2, "Цена для юр.лиц","Цена для физ.лиц")</f>
        <v>Цена для юр.лиц</v>
      </c>
      <c r="D3" s="152"/>
      <c r="E3" s="153"/>
      <c r="F3" s="83" t="str">
        <f>IF($I$2, "Цена для юр.лиц","Цена для физ.лиц")</f>
        <v>Цена для юр.лиц</v>
      </c>
      <c r="G3" s="61" t="s">
        <v>1</v>
      </c>
      <c r="H3" s="41"/>
      <c r="I3" s="62"/>
      <c r="J3" s="61" t="s">
        <v>9</v>
      </c>
      <c r="K3" s="41" t="s">
        <v>18</v>
      </c>
      <c r="L3" s="41" t="s">
        <v>77</v>
      </c>
      <c r="M3" s="41" t="s">
        <v>12</v>
      </c>
      <c r="N3" s="41" t="s">
        <v>8</v>
      </c>
    </row>
    <row r="4" spans="1:19" ht="14.25" customHeight="1" x14ac:dyDescent="0.2">
      <c r="A4" s="148" t="s">
        <v>137</v>
      </c>
      <c r="B4" s="48" t="s">
        <v>117</v>
      </c>
      <c r="C4" s="110"/>
      <c r="D4" s="145">
        <v>0</v>
      </c>
      <c r="E4" s="103">
        <f>ROUND(IF(I4,N4/J4,F4),2)</f>
        <v>0</v>
      </c>
      <c r="F4" s="97">
        <f t="shared" ref="F4:F35" si="0">IF(ISBLANK(D4),"",IF(D4=0,0,IF($I$2,ROUND(D4/(1-Ставка_налога_на_юр.лица),разряд_окр+(D4&lt;3*POWER(10,-1*разряд_окр))),ROUND(D4/(1-Ставка_налога_на_физ.лица),разряд_окр+(D4&lt;3*POWER(10,-1*разряд_окр))))))</f>
        <v>0</v>
      </c>
      <c r="G4" s="108"/>
      <c r="H4" s="63"/>
      <c r="I4" s="98" t="b">
        <v>0</v>
      </c>
      <c r="J4" s="53">
        <v>1</v>
      </c>
      <c r="K4" s="54"/>
      <c r="L4" s="101">
        <f t="shared" ref="L4:L35" si="1">IF(I4,IF(ISBLANK(K4),IF(ISNUMBER(F4),(F4+За_выезд)*J4,0),(K4+За_выезд)*J4),0)</f>
        <v>0</v>
      </c>
      <c r="M4" s="101">
        <f t="shared" ref="M4:M35" si="2">IF($Q4,Скидка,0)</f>
        <v>0</v>
      </c>
      <c r="N4" s="82">
        <f>IF(I4,L4,0)</f>
        <v>0</v>
      </c>
      <c r="O4" s="88" t="str">
        <f t="shared" ref="O4:O67" si="3">IF($Q4,"Скидка!!!","")</f>
        <v/>
      </c>
      <c r="Q4" s="80" t="b">
        <f t="shared" ref="Q4:Q35" si="4">AND($I4,Скидка&gt;0,IF(MATCH(MAX($L$4:$L$77),$L$4:$L$77,0)=ROW(L4)-3,"ИСТИНА","ЛОЖЬ"))</f>
        <v>0</v>
      </c>
    </row>
    <row r="5" spans="1:19" x14ac:dyDescent="0.2">
      <c r="A5" s="149"/>
      <c r="B5" s="51" t="s">
        <v>118</v>
      </c>
      <c r="C5" s="106"/>
      <c r="D5" s="146">
        <v>0</v>
      </c>
      <c r="E5" s="103">
        <f t="shared" ref="E5:E57" si="5">ROUND(IF(I5,N5/J5,F5),2)</f>
        <v>0</v>
      </c>
      <c r="F5" s="97">
        <f t="shared" si="0"/>
        <v>0</v>
      </c>
      <c r="G5" s="109"/>
      <c r="H5" s="64"/>
      <c r="I5" s="99" t="b">
        <v>0</v>
      </c>
      <c r="J5" s="53">
        <v>1</v>
      </c>
      <c r="K5" s="54"/>
      <c r="L5" s="101">
        <f t="shared" si="1"/>
        <v>0</v>
      </c>
      <c r="M5" s="101">
        <f t="shared" si="2"/>
        <v>0</v>
      </c>
      <c r="N5" s="82">
        <f t="shared" ref="N5:N57" si="6">IF(I5,L5,0)</f>
        <v>0</v>
      </c>
      <c r="O5" s="88" t="str">
        <f t="shared" si="3"/>
        <v/>
      </c>
      <c r="Q5" s="80" t="b">
        <f t="shared" si="4"/>
        <v>0</v>
      </c>
    </row>
    <row r="6" spans="1:19" ht="12.75" customHeight="1" x14ac:dyDescent="0.2">
      <c r="A6" s="149"/>
      <c r="B6" s="58" t="s">
        <v>116</v>
      </c>
      <c r="C6" s="106"/>
      <c r="D6" s="146">
        <v>470</v>
      </c>
      <c r="E6" s="103">
        <f t="shared" si="5"/>
        <v>500</v>
      </c>
      <c r="F6" s="97">
        <f t="shared" si="0"/>
        <v>500</v>
      </c>
      <c r="G6" s="108" t="s">
        <v>2</v>
      </c>
      <c r="H6" s="64"/>
      <c r="I6" s="99" t="b">
        <v>0</v>
      </c>
      <c r="J6" s="53">
        <v>1</v>
      </c>
      <c r="K6" s="54"/>
      <c r="L6" s="101">
        <f t="shared" si="1"/>
        <v>0</v>
      </c>
      <c r="M6" s="101">
        <f t="shared" si="2"/>
        <v>0</v>
      </c>
      <c r="N6" s="82">
        <f t="shared" si="6"/>
        <v>0</v>
      </c>
      <c r="O6" s="88" t="str">
        <f t="shared" si="3"/>
        <v/>
      </c>
      <c r="Q6" s="80" t="b">
        <f t="shared" si="4"/>
        <v>0</v>
      </c>
    </row>
    <row r="7" spans="1:19" x14ac:dyDescent="0.2">
      <c r="A7" s="150"/>
      <c r="B7" s="51" t="s">
        <v>76</v>
      </c>
      <c r="C7" s="106"/>
      <c r="D7" s="146">
        <v>280</v>
      </c>
      <c r="E7" s="103">
        <f t="shared" si="5"/>
        <v>300</v>
      </c>
      <c r="F7" s="97">
        <f t="shared" si="0"/>
        <v>300</v>
      </c>
      <c r="G7" s="109" t="s">
        <v>2</v>
      </c>
      <c r="H7" s="64"/>
      <c r="I7" s="99" t="b">
        <v>0</v>
      </c>
      <c r="J7" s="53">
        <v>1</v>
      </c>
      <c r="K7" s="54"/>
      <c r="L7" s="101">
        <f t="shared" si="1"/>
        <v>0</v>
      </c>
      <c r="M7" s="101">
        <f t="shared" si="2"/>
        <v>0</v>
      </c>
      <c r="N7" s="82">
        <f t="shared" si="6"/>
        <v>0</v>
      </c>
      <c r="O7" s="88" t="str">
        <f t="shared" si="3"/>
        <v/>
      </c>
      <c r="Q7" s="80" t="b">
        <f t="shared" si="4"/>
        <v>0</v>
      </c>
    </row>
    <row r="8" spans="1:19" x14ac:dyDescent="0.2">
      <c r="A8" s="148" t="s">
        <v>40</v>
      </c>
      <c r="B8" s="8" t="s">
        <v>121</v>
      </c>
      <c r="C8" s="106"/>
      <c r="D8" s="146">
        <v>1410</v>
      </c>
      <c r="E8" s="103">
        <f t="shared" si="5"/>
        <v>1500</v>
      </c>
      <c r="F8" s="97">
        <f t="shared" si="0"/>
        <v>1500</v>
      </c>
      <c r="G8" s="109" t="s">
        <v>2</v>
      </c>
      <c r="H8" s="64"/>
      <c r="I8" s="99" t="b">
        <v>0</v>
      </c>
      <c r="J8" s="53">
        <v>1</v>
      </c>
      <c r="K8" s="54"/>
      <c r="L8" s="101">
        <f t="shared" si="1"/>
        <v>0</v>
      </c>
      <c r="M8" s="101">
        <f t="shared" si="2"/>
        <v>0</v>
      </c>
      <c r="N8" s="82">
        <f t="shared" si="6"/>
        <v>0</v>
      </c>
      <c r="O8" s="88" t="str">
        <f t="shared" si="3"/>
        <v/>
      </c>
      <c r="Q8" s="80" t="b">
        <f t="shared" si="4"/>
        <v>0</v>
      </c>
    </row>
    <row r="9" spans="1:19" x14ac:dyDescent="0.2">
      <c r="A9" s="149"/>
      <c r="B9" s="8" t="s">
        <v>33</v>
      </c>
      <c r="C9" s="106"/>
      <c r="D9" s="146">
        <v>190</v>
      </c>
      <c r="E9" s="103">
        <f t="shared" si="5"/>
        <v>200</v>
      </c>
      <c r="F9" s="97">
        <f t="shared" si="0"/>
        <v>200</v>
      </c>
      <c r="G9" s="109" t="s">
        <v>2</v>
      </c>
      <c r="H9" s="64"/>
      <c r="I9" s="99" t="b">
        <v>0</v>
      </c>
      <c r="J9" s="53">
        <v>1</v>
      </c>
      <c r="K9" s="54"/>
      <c r="L9" s="101">
        <f t="shared" si="1"/>
        <v>0</v>
      </c>
      <c r="M9" s="101">
        <f t="shared" si="2"/>
        <v>0</v>
      </c>
      <c r="N9" s="82">
        <f t="shared" si="6"/>
        <v>0</v>
      </c>
      <c r="O9" s="88" t="str">
        <f t="shared" si="3"/>
        <v/>
      </c>
      <c r="Q9" s="80" t="b">
        <f t="shared" si="4"/>
        <v>0</v>
      </c>
    </row>
    <row r="10" spans="1:19" x14ac:dyDescent="0.2">
      <c r="A10" s="149"/>
      <c r="B10" s="8" t="s">
        <v>106</v>
      </c>
      <c r="C10" s="106"/>
      <c r="D10" s="146">
        <v>470</v>
      </c>
      <c r="E10" s="103">
        <f t="shared" si="5"/>
        <v>500</v>
      </c>
      <c r="F10" s="97">
        <f t="shared" si="0"/>
        <v>500</v>
      </c>
      <c r="G10" s="109" t="s">
        <v>2</v>
      </c>
      <c r="H10" s="64"/>
      <c r="I10" s="99" t="b">
        <v>0</v>
      </c>
      <c r="J10" s="53">
        <v>1</v>
      </c>
      <c r="K10" s="54"/>
      <c r="L10" s="101">
        <f t="shared" si="1"/>
        <v>0</v>
      </c>
      <c r="M10" s="101">
        <f t="shared" si="2"/>
        <v>0</v>
      </c>
      <c r="N10" s="82">
        <f t="shared" si="6"/>
        <v>0</v>
      </c>
      <c r="O10" s="88" t="str">
        <f t="shared" si="3"/>
        <v/>
      </c>
      <c r="P10" s="19"/>
      <c r="Q10" s="80" t="b">
        <f t="shared" si="4"/>
        <v>0</v>
      </c>
      <c r="S10" s="26"/>
    </row>
    <row r="11" spans="1:19" x14ac:dyDescent="0.2">
      <c r="A11" s="149"/>
      <c r="B11" s="51" t="s">
        <v>107</v>
      </c>
      <c r="C11" s="106"/>
      <c r="D11" s="146">
        <v>470</v>
      </c>
      <c r="E11" s="103">
        <f t="shared" si="5"/>
        <v>500</v>
      </c>
      <c r="F11" s="97">
        <f t="shared" si="0"/>
        <v>500</v>
      </c>
      <c r="G11" s="109" t="s">
        <v>2</v>
      </c>
      <c r="H11" s="64"/>
      <c r="I11" s="99" t="b">
        <v>0</v>
      </c>
      <c r="J11" s="53">
        <v>1</v>
      </c>
      <c r="K11" s="54"/>
      <c r="L11" s="101">
        <f t="shared" si="1"/>
        <v>0</v>
      </c>
      <c r="M11" s="101">
        <f t="shared" si="2"/>
        <v>0</v>
      </c>
      <c r="N11" s="82">
        <f t="shared" si="6"/>
        <v>0</v>
      </c>
      <c r="O11" s="88" t="str">
        <f t="shared" si="3"/>
        <v/>
      </c>
      <c r="Q11" s="80" t="b">
        <f t="shared" si="4"/>
        <v>0</v>
      </c>
    </row>
    <row r="12" spans="1:19" x14ac:dyDescent="0.2">
      <c r="A12" s="149"/>
      <c r="B12" s="38" t="s">
        <v>28</v>
      </c>
      <c r="C12" s="106"/>
      <c r="D12" s="146">
        <v>280</v>
      </c>
      <c r="E12" s="103">
        <f t="shared" si="5"/>
        <v>300</v>
      </c>
      <c r="F12" s="97">
        <f t="shared" si="0"/>
        <v>300</v>
      </c>
      <c r="G12" s="109" t="s">
        <v>2</v>
      </c>
      <c r="H12" s="64"/>
      <c r="I12" s="99" t="b">
        <v>0</v>
      </c>
      <c r="J12" s="53">
        <v>1</v>
      </c>
      <c r="K12" s="54"/>
      <c r="L12" s="101">
        <f t="shared" si="1"/>
        <v>0</v>
      </c>
      <c r="M12" s="101">
        <f t="shared" si="2"/>
        <v>0</v>
      </c>
      <c r="N12" s="82">
        <f t="shared" si="6"/>
        <v>0</v>
      </c>
      <c r="O12" s="88" t="str">
        <f t="shared" si="3"/>
        <v/>
      </c>
      <c r="Q12" s="80" t="b">
        <f t="shared" si="4"/>
        <v>0</v>
      </c>
    </row>
    <row r="13" spans="1:19" x14ac:dyDescent="0.2">
      <c r="A13" s="149"/>
      <c r="B13" s="2" t="s">
        <v>5</v>
      </c>
      <c r="C13" s="106"/>
      <c r="D13" s="146">
        <v>90</v>
      </c>
      <c r="E13" s="103">
        <f t="shared" si="5"/>
        <v>100</v>
      </c>
      <c r="F13" s="97">
        <f t="shared" si="0"/>
        <v>100</v>
      </c>
      <c r="G13" s="109" t="s">
        <v>2</v>
      </c>
      <c r="H13" s="64"/>
      <c r="I13" s="99" t="b">
        <v>0</v>
      </c>
      <c r="J13" s="53">
        <v>1</v>
      </c>
      <c r="K13" s="54"/>
      <c r="L13" s="101">
        <f t="shared" si="1"/>
        <v>0</v>
      </c>
      <c r="M13" s="101">
        <f t="shared" si="2"/>
        <v>0</v>
      </c>
      <c r="N13" s="82">
        <f t="shared" si="6"/>
        <v>0</v>
      </c>
      <c r="O13" s="88" t="str">
        <f t="shared" si="3"/>
        <v/>
      </c>
      <c r="Q13" s="80" t="b">
        <f t="shared" si="4"/>
        <v>0</v>
      </c>
    </row>
    <row r="14" spans="1:19" x14ac:dyDescent="0.2">
      <c r="A14" s="149"/>
      <c r="B14" s="2" t="s">
        <v>3</v>
      </c>
      <c r="C14" s="135" t="s">
        <v>7</v>
      </c>
      <c r="D14" s="146">
        <v>560</v>
      </c>
      <c r="E14" s="103">
        <f t="shared" si="5"/>
        <v>600</v>
      </c>
      <c r="F14" s="97">
        <f t="shared" si="0"/>
        <v>600</v>
      </c>
      <c r="G14" s="109" t="s">
        <v>2</v>
      </c>
      <c r="H14" s="64"/>
      <c r="I14" s="99" t="b">
        <v>0</v>
      </c>
      <c r="J14" s="53">
        <v>1</v>
      </c>
      <c r="K14" s="54"/>
      <c r="L14" s="101">
        <f t="shared" si="1"/>
        <v>0</v>
      </c>
      <c r="M14" s="101">
        <f t="shared" si="2"/>
        <v>0</v>
      </c>
      <c r="N14" s="82">
        <f t="shared" si="6"/>
        <v>0</v>
      </c>
      <c r="O14" s="88" t="str">
        <f t="shared" si="3"/>
        <v/>
      </c>
      <c r="Q14" s="80" t="b">
        <f t="shared" si="4"/>
        <v>0</v>
      </c>
    </row>
    <row r="15" spans="1:19" ht="12.75" customHeight="1" x14ac:dyDescent="0.2">
      <c r="A15" s="149"/>
      <c r="B15" s="11" t="s">
        <v>122</v>
      </c>
      <c r="C15" s="106"/>
      <c r="D15" s="146">
        <v>50</v>
      </c>
      <c r="E15" s="103">
        <f t="shared" si="5"/>
        <v>50</v>
      </c>
      <c r="F15" s="97">
        <f t="shared" si="0"/>
        <v>50</v>
      </c>
      <c r="G15" s="108" t="s">
        <v>2</v>
      </c>
      <c r="H15" s="64"/>
      <c r="I15" s="99" t="b">
        <v>0</v>
      </c>
      <c r="J15" s="53">
        <v>1</v>
      </c>
      <c r="K15" s="54"/>
      <c r="L15" s="101">
        <f t="shared" si="1"/>
        <v>0</v>
      </c>
      <c r="M15" s="101">
        <f t="shared" si="2"/>
        <v>0</v>
      </c>
      <c r="N15" s="82">
        <f t="shared" si="6"/>
        <v>0</v>
      </c>
      <c r="O15" s="88" t="str">
        <f t="shared" si="3"/>
        <v/>
      </c>
      <c r="Q15" s="80" t="b">
        <f t="shared" si="4"/>
        <v>0</v>
      </c>
    </row>
    <row r="16" spans="1:19" ht="12.75" customHeight="1" x14ac:dyDescent="0.2">
      <c r="A16" s="150"/>
      <c r="B16" s="3" t="s">
        <v>96</v>
      </c>
      <c r="C16" s="106"/>
      <c r="D16" s="146">
        <v>140</v>
      </c>
      <c r="E16" s="103">
        <f t="shared" si="5"/>
        <v>150</v>
      </c>
      <c r="F16" s="97">
        <f t="shared" si="0"/>
        <v>150</v>
      </c>
      <c r="G16" s="109" t="s">
        <v>2</v>
      </c>
      <c r="H16" s="64"/>
      <c r="I16" s="99" t="b">
        <v>0</v>
      </c>
      <c r="J16" s="53">
        <v>1</v>
      </c>
      <c r="K16" s="54"/>
      <c r="L16" s="101">
        <f t="shared" si="1"/>
        <v>0</v>
      </c>
      <c r="M16" s="101">
        <f t="shared" si="2"/>
        <v>0</v>
      </c>
      <c r="N16" s="82">
        <f t="shared" si="6"/>
        <v>0</v>
      </c>
      <c r="O16" s="88" t="str">
        <f t="shared" si="3"/>
        <v/>
      </c>
      <c r="P16" s="59"/>
      <c r="Q16" s="80" t="b">
        <f t="shared" si="4"/>
        <v>0</v>
      </c>
      <c r="R16" s="60"/>
    </row>
    <row r="17" spans="1:17" ht="12.75" customHeight="1" x14ac:dyDescent="0.2">
      <c r="A17" s="148" t="s">
        <v>41</v>
      </c>
      <c r="B17" s="3" t="s">
        <v>123</v>
      </c>
      <c r="C17" s="106"/>
      <c r="D17" s="146">
        <v>60</v>
      </c>
      <c r="E17" s="103">
        <f t="shared" si="5"/>
        <v>60</v>
      </c>
      <c r="F17" s="97">
        <f t="shared" si="0"/>
        <v>60</v>
      </c>
      <c r="G17" s="108" t="s">
        <v>141</v>
      </c>
      <c r="H17" s="64"/>
      <c r="I17" s="99" t="b">
        <v>0</v>
      </c>
      <c r="J17" s="53">
        <v>1</v>
      </c>
      <c r="K17" s="54"/>
      <c r="L17" s="101">
        <f t="shared" si="1"/>
        <v>0</v>
      </c>
      <c r="M17" s="101">
        <f t="shared" si="2"/>
        <v>0</v>
      </c>
      <c r="N17" s="82">
        <f t="shared" si="6"/>
        <v>0</v>
      </c>
      <c r="O17" s="88" t="str">
        <f t="shared" si="3"/>
        <v/>
      </c>
      <c r="Q17" s="80" t="b">
        <f t="shared" si="4"/>
        <v>0</v>
      </c>
    </row>
    <row r="18" spans="1:17" x14ac:dyDescent="0.2">
      <c r="A18" s="149"/>
      <c r="B18" s="3" t="s">
        <v>38</v>
      </c>
      <c r="C18" s="110"/>
      <c r="D18" s="145">
        <v>190</v>
      </c>
      <c r="E18" s="103">
        <f t="shared" si="5"/>
        <v>200</v>
      </c>
      <c r="F18" s="97">
        <f t="shared" si="0"/>
        <v>200</v>
      </c>
      <c r="G18" s="109" t="s">
        <v>2</v>
      </c>
      <c r="H18" s="64"/>
      <c r="I18" s="99" t="b">
        <v>0</v>
      </c>
      <c r="J18" s="53">
        <v>1</v>
      </c>
      <c r="K18" s="54"/>
      <c r="L18" s="101">
        <f t="shared" si="1"/>
        <v>0</v>
      </c>
      <c r="M18" s="101">
        <f t="shared" si="2"/>
        <v>0</v>
      </c>
      <c r="N18" s="82">
        <f t="shared" si="6"/>
        <v>0</v>
      </c>
      <c r="O18" s="88" t="str">
        <f t="shared" si="3"/>
        <v/>
      </c>
      <c r="Q18" s="80" t="b">
        <f t="shared" si="4"/>
        <v>0</v>
      </c>
    </row>
    <row r="19" spans="1:17" x14ac:dyDescent="0.2">
      <c r="A19" s="149"/>
      <c r="B19" s="7" t="s">
        <v>125</v>
      </c>
      <c r="C19" s="106"/>
      <c r="D19" s="146">
        <v>470</v>
      </c>
      <c r="E19" s="103">
        <f t="shared" si="5"/>
        <v>500</v>
      </c>
      <c r="F19" s="97">
        <f t="shared" si="0"/>
        <v>500</v>
      </c>
      <c r="G19" s="109" t="s">
        <v>2</v>
      </c>
      <c r="H19" s="64"/>
      <c r="I19" s="99" t="b">
        <v>0</v>
      </c>
      <c r="J19" s="53">
        <v>1</v>
      </c>
      <c r="K19" s="54"/>
      <c r="L19" s="101">
        <f t="shared" si="1"/>
        <v>0</v>
      </c>
      <c r="M19" s="101">
        <f t="shared" si="2"/>
        <v>0</v>
      </c>
      <c r="N19" s="82">
        <f t="shared" si="6"/>
        <v>0</v>
      </c>
      <c r="O19" s="88" t="str">
        <f t="shared" si="3"/>
        <v/>
      </c>
      <c r="Q19" s="80" t="b">
        <f t="shared" si="4"/>
        <v>0</v>
      </c>
    </row>
    <row r="20" spans="1:17" x14ac:dyDescent="0.2">
      <c r="A20" s="149"/>
      <c r="B20" s="37" t="s">
        <v>124</v>
      </c>
      <c r="C20" s="106"/>
      <c r="D20" s="146">
        <v>1410</v>
      </c>
      <c r="E20" s="103">
        <f t="shared" si="5"/>
        <v>1500</v>
      </c>
      <c r="F20" s="97">
        <f t="shared" si="0"/>
        <v>1500</v>
      </c>
      <c r="G20" s="109" t="s">
        <v>2</v>
      </c>
      <c r="H20" s="64"/>
      <c r="I20" s="99" t="b">
        <v>0</v>
      </c>
      <c r="J20" s="53">
        <v>1</v>
      </c>
      <c r="K20" s="54"/>
      <c r="L20" s="101">
        <f t="shared" si="1"/>
        <v>0</v>
      </c>
      <c r="M20" s="101">
        <f t="shared" si="2"/>
        <v>0</v>
      </c>
      <c r="N20" s="82">
        <f t="shared" si="6"/>
        <v>0</v>
      </c>
      <c r="O20" s="88" t="str">
        <f t="shared" si="3"/>
        <v/>
      </c>
      <c r="Q20" s="80" t="b">
        <f t="shared" si="4"/>
        <v>0</v>
      </c>
    </row>
    <row r="21" spans="1:17" x14ac:dyDescent="0.2">
      <c r="A21" s="149"/>
      <c r="B21" s="7" t="s">
        <v>88</v>
      </c>
      <c r="C21" s="106"/>
      <c r="D21" s="146">
        <v>190</v>
      </c>
      <c r="E21" s="103">
        <f t="shared" si="5"/>
        <v>200</v>
      </c>
      <c r="F21" s="97">
        <f t="shared" si="0"/>
        <v>200</v>
      </c>
      <c r="G21" s="109" t="s">
        <v>2</v>
      </c>
      <c r="H21" s="64"/>
      <c r="I21" s="99" t="b">
        <v>0</v>
      </c>
      <c r="J21" s="53">
        <v>1</v>
      </c>
      <c r="K21" s="54"/>
      <c r="L21" s="101">
        <f t="shared" si="1"/>
        <v>0</v>
      </c>
      <c r="M21" s="101">
        <f t="shared" si="2"/>
        <v>0</v>
      </c>
      <c r="N21" s="82">
        <f t="shared" si="6"/>
        <v>0</v>
      </c>
      <c r="O21" s="88" t="str">
        <f t="shared" si="3"/>
        <v/>
      </c>
      <c r="Q21" s="80" t="b">
        <f t="shared" si="4"/>
        <v>0</v>
      </c>
    </row>
    <row r="22" spans="1:17" x14ac:dyDescent="0.2">
      <c r="A22" s="149"/>
      <c r="B22" s="37" t="s">
        <v>126</v>
      </c>
      <c r="C22" s="106"/>
      <c r="D22" s="146">
        <v>280</v>
      </c>
      <c r="E22" s="103">
        <f t="shared" si="5"/>
        <v>300</v>
      </c>
      <c r="F22" s="97">
        <f t="shared" si="0"/>
        <v>300</v>
      </c>
      <c r="G22" s="109" t="s">
        <v>2</v>
      </c>
      <c r="H22" s="64"/>
      <c r="I22" s="99" t="b">
        <v>0</v>
      </c>
      <c r="J22" s="53">
        <v>1</v>
      </c>
      <c r="K22" s="54"/>
      <c r="L22" s="101">
        <f t="shared" si="1"/>
        <v>0</v>
      </c>
      <c r="M22" s="101">
        <f t="shared" si="2"/>
        <v>0</v>
      </c>
      <c r="N22" s="82">
        <f t="shared" si="6"/>
        <v>0</v>
      </c>
      <c r="O22" s="88" t="str">
        <f t="shared" si="3"/>
        <v/>
      </c>
      <c r="Q22" s="80" t="b">
        <f t="shared" si="4"/>
        <v>0</v>
      </c>
    </row>
    <row r="23" spans="1:17" ht="12.75" customHeight="1" x14ac:dyDescent="0.2">
      <c r="A23" s="149"/>
      <c r="B23" s="7" t="s">
        <v>127</v>
      </c>
      <c r="C23" s="106"/>
      <c r="D23" s="146">
        <v>1410</v>
      </c>
      <c r="E23" s="103">
        <f t="shared" si="5"/>
        <v>1500</v>
      </c>
      <c r="F23" s="97">
        <f t="shared" si="0"/>
        <v>1500</v>
      </c>
      <c r="G23" s="109" t="s">
        <v>2</v>
      </c>
      <c r="H23" s="64"/>
      <c r="I23" s="99" t="b">
        <v>0</v>
      </c>
      <c r="J23" s="53">
        <v>1</v>
      </c>
      <c r="K23" s="54"/>
      <c r="L23" s="101">
        <f t="shared" si="1"/>
        <v>0</v>
      </c>
      <c r="M23" s="101">
        <f t="shared" si="2"/>
        <v>0</v>
      </c>
      <c r="N23" s="82">
        <f t="shared" si="6"/>
        <v>0</v>
      </c>
      <c r="O23" s="88" t="str">
        <f t="shared" si="3"/>
        <v/>
      </c>
      <c r="Q23" s="80" t="b">
        <f t="shared" si="4"/>
        <v>0</v>
      </c>
    </row>
    <row r="24" spans="1:17" ht="12.75" customHeight="1" x14ac:dyDescent="0.2">
      <c r="A24" s="149"/>
      <c r="B24" s="7" t="s">
        <v>128</v>
      </c>
      <c r="C24" s="106"/>
      <c r="D24" s="146">
        <v>560</v>
      </c>
      <c r="E24" s="103">
        <f t="shared" si="5"/>
        <v>600</v>
      </c>
      <c r="F24" s="97">
        <f t="shared" ref="F24:F29" si="7">IF(ISBLANK(D24),"",IF(D24=0,0,IF($I$2,ROUND(D24/(1-Ставка_налога_на_юр.лица),разряд_окр+(D24&lt;3*POWER(10,-1*разряд_окр))),ROUND(D24/(1-Ставка_налога_на_физ.лица),разряд_окр+(D24&lt;3*POWER(10,-1*разряд_окр))))))</f>
        <v>600</v>
      </c>
      <c r="G24" s="109" t="s">
        <v>2</v>
      </c>
      <c r="H24" s="64"/>
      <c r="I24" s="99" t="b">
        <v>0</v>
      </c>
      <c r="J24" s="53">
        <v>1</v>
      </c>
      <c r="K24" s="54"/>
      <c r="L24" s="101">
        <f t="shared" si="1"/>
        <v>0</v>
      </c>
      <c r="M24" s="101">
        <f t="shared" si="2"/>
        <v>0</v>
      </c>
      <c r="N24" s="82">
        <f t="shared" si="6"/>
        <v>0</v>
      </c>
      <c r="O24" s="88" t="str">
        <f t="shared" si="3"/>
        <v/>
      </c>
      <c r="Q24" s="80" t="b">
        <f t="shared" si="4"/>
        <v>0</v>
      </c>
    </row>
    <row r="25" spans="1:17" x14ac:dyDescent="0.2">
      <c r="A25" s="149"/>
      <c r="B25" s="3" t="s">
        <v>109</v>
      </c>
      <c r="C25" s="106"/>
      <c r="D25" s="146">
        <v>4000</v>
      </c>
      <c r="E25" s="103">
        <f t="shared" si="5"/>
        <v>4260</v>
      </c>
      <c r="F25" s="97">
        <f t="shared" si="7"/>
        <v>4260</v>
      </c>
      <c r="G25" s="109" t="s">
        <v>2</v>
      </c>
      <c r="H25" s="64"/>
      <c r="I25" s="99" t="b">
        <v>0</v>
      </c>
      <c r="J25" s="53">
        <v>1</v>
      </c>
      <c r="K25" s="54"/>
      <c r="L25" s="101">
        <f t="shared" si="1"/>
        <v>0</v>
      </c>
      <c r="M25" s="101">
        <f t="shared" si="2"/>
        <v>0</v>
      </c>
      <c r="N25" s="82">
        <f t="shared" si="6"/>
        <v>0</v>
      </c>
      <c r="O25" s="88" t="str">
        <f t="shared" si="3"/>
        <v/>
      </c>
      <c r="Q25" s="80" t="b">
        <f t="shared" si="4"/>
        <v>0</v>
      </c>
    </row>
    <row r="26" spans="1:17" x14ac:dyDescent="0.2">
      <c r="A26" s="134"/>
      <c r="B26" s="2" t="s">
        <v>108</v>
      </c>
      <c r="C26" s="106" t="s">
        <v>7</v>
      </c>
      <c r="D26" s="146">
        <v>470</v>
      </c>
      <c r="E26" s="103">
        <f t="shared" si="5"/>
        <v>500</v>
      </c>
      <c r="F26" s="97">
        <f t="shared" si="7"/>
        <v>500</v>
      </c>
      <c r="G26" s="109" t="s">
        <v>2</v>
      </c>
      <c r="H26" s="64"/>
      <c r="I26" s="99" t="b">
        <v>0</v>
      </c>
      <c r="J26" s="53">
        <v>1</v>
      </c>
      <c r="K26" s="54"/>
      <c r="L26" s="101">
        <f t="shared" si="1"/>
        <v>0</v>
      </c>
      <c r="M26" s="101">
        <f t="shared" si="2"/>
        <v>0</v>
      </c>
      <c r="N26" s="82">
        <f t="shared" si="6"/>
        <v>0</v>
      </c>
      <c r="O26" s="88" t="str">
        <f t="shared" si="3"/>
        <v/>
      </c>
      <c r="Q26" s="80" t="b">
        <f t="shared" si="4"/>
        <v>0</v>
      </c>
    </row>
    <row r="27" spans="1:17" ht="12.75" customHeight="1" x14ac:dyDescent="0.2">
      <c r="A27" s="148" t="s">
        <v>66</v>
      </c>
      <c r="B27" s="10" t="s">
        <v>110</v>
      </c>
      <c r="C27" s="111"/>
      <c r="D27" s="146">
        <v>190</v>
      </c>
      <c r="E27" s="103">
        <f t="shared" si="5"/>
        <v>200</v>
      </c>
      <c r="F27" s="97">
        <f t="shared" si="7"/>
        <v>200</v>
      </c>
      <c r="G27" s="109" t="s">
        <v>2</v>
      </c>
      <c r="H27" s="64"/>
      <c r="I27" s="99" t="b">
        <v>0</v>
      </c>
      <c r="J27" s="53">
        <v>1</v>
      </c>
      <c r="K27" s="54"/>
      <c r="L27" s="101">
        <f t="shared" si="1"/>
        <v>0</v>
      </c>
      <c r="M27" s="101">
        <f t="shared" si="2"/>
        <v>0</v>
      </c>
      <c r="N27" s="82">
        <f t="shared" si="6"/>
        <v>0</v>
      </c>
      <c r="O27" s="88" t="str">
        <f t="shared" si="3"/>
        <v/>
      </c>
      <c r="Q27" s="80" t="b">
        <f t="shared" si="4"/>
        <v>0</v>
      </c>
    </row>
    <row r="28" spans="1:17" x14ac:dyDescent="0.2">
      <c r="A28" s="149"/>
      <c r="B28" s="3" t="s">
        <v>39</v>
      </c>
      <c r="C28" s="106"/>
      <c r="D28" s="146">
        <v>940</v>
      </c>
      <c r="E28" s="103">
        <f t="shared" si="5"/>
        <v>1000</v>
      </c>
      <c r="F28" s="97">
        <f t="shared" si="7"/>
        <v>1000</v>
      </c>
      <c r="G28" s="109" t="s">
        <v>2</v>
      </c>
      <c r="H28" s="64"/>
      <c r="I28" s="99" t="b">
        <v>0</v>
      </c>
      <c r="J28" s="53">
        <v>1</v>
      </c>
      <c r="K28" s="54"/>
      <c r="L28" s="101">
        <f t="shared" si="1"/>
        <v>0</v>
      </c>
      <c r="M28" s="101">
        <f t="shared" si="2"/>
        <v>0</v>
      </c>
      <c r="N28" s="82">
        <f t="shared" si="6"/>
        <v>0</v>
      </c>
      <c r="O28" s="88" t="str">
        <f t="shared" si="3"/>
        <v/>
      </c>
      <c r="Q28" s="80" t="b">
        <f t="shared" si="4"/>
        <v>0</v>
      </c>
    </row>
    <row r="29" spans="1:17" x14ac:dyDescent="0.2">
      <c r="A29" s="149"/>
      <c r="B29" s="8" t="s">
        <v>26</v>
      </c>
      <c r="C29" s="106"/>
      <c r="D29" s="146">
        <v>1410</v>
      </c>
      <c r="E29" s="103">
        <f t="shared" si="5"/>
        <v>1500</v>
      </c>
      <c r="F29" s="97">
        <f t="shared" si="7"/>
        <v>1500</v>
      </c>
      <c r="G29" s="109" t="s">
        <v>2</v>
      </c>
      <c r="H29" s="64"/>
      <c r="I29" s="99" t="b">
        <v>0</v>
      </c>
      <c r="J29" s="53">
        <v>1</v>
      </c>
      <c r="K29" s="54"/>
      <c r="L29" s="101">
        <f t="shared" si="1"/>
        <v>0</v>
      </c>
      <c r="M29" s="101">
        <f t="shared" si="2"/>
        <v>0</v>
      </c>
      <c r="N29" s="82">
        <f t="shared" si="6"/>
        <v>0</v>
      </c>
      <c r="O29" s="88" t="str">
        <f t="shared" si="3"/>
        <v/>
      </c>
      <c r="Q29" s="80" t="b">
        <f t="shared" si="4"/>
        <v>0</v>
      </c>
    </row>
    <row r="30" spans="1:17" ht="12.75" customHeight="1" x14ac:dyDescent="0.2">
      <c r="A30" s="149"/>
      <c r="B30" s="37" t="s">
        <v>90</v>
      </c>
      <c r="C30" s="106"/>
      <c r="D30" s="146">
        <v>2820</v>
      </c>
      <c r="E30" s="103">
        <f t="shared" si="5"/>
        <v>3000</v>
      </c>
      <c r="F30" s="97">
        <f t="shared" si="0"/>
        <v>3000</v>
      </c>
      <c r="G30" s="108" t="s">
        <v>2</v>
      </c>
      <c r="H30" s="64"/>
      <c r="I30" s="99" t="b">
        <v>0</v>
      </c>
      <c r="J30" s="53">
        <v>1</v>
      </c>
      <c r="K30" s="54"/>
      <c r="L30" s="101">
        <f t="shared" si="1"/>
        <v>0</v>
      </c>
      <c r="M30" s="101">
        <f t="shared" si="2"/>
        <v>0</v>
      </c>
      <c r="N30" s="82">
        <f t="shared" si="6"/>
        <v>0</v>
      </c>
      <c r="O30" s="88" t="str">
        <f t="shared" si="3"/>
        <v/>
      </c>
      <c r="Q30" s="80" t="b">
        <f t="shared" si="4"/>
        <v>0</v>
      </c>
    </row>
    <row r="31" spans="1:17" x14ac:dyDescent="0.2">
      <c r="A31" s="149"/>
      <c r="B31" s="37" t="s">
        <v>27</v>
      </c>
      <c r="C31" s="106"/>
      <c r="D31" s="146">
        <v>6580</v>
      </c>
      <c r="E31" s="103">
        <f t="shared" si="5"/>
        <v>7000</v>
      </c>
      <c r="F31" s="97">
        <f t="shared" si="0"/>
        <v>7000</v>
      </c>
      <c r="G31" s="108" t="s">
        <v>2</v>
      </c>
      <c r="H31" s="64"/>
      <c r="I31" s="99" t="b">
        <v>0</v>
      </c>
      <c r="J31" s="53">
        <v>1</v>
      </c>
      <c r="K31" s="54"/>
      <c r="L31" s="101">
        <f t="shared" si="1"/>
        <v>0</v>
      </c>
      <c r="M31" s="101">
        <f t="shared" si="2"/>
        <v>0</v>
      </c>
      <c r="N31" s="82">
        <f t="shared" si="6"/>
        <v>0</v>
      </c>
      <c r="O31" s="88" t="str">
        <f t="shared" si="3"/>
        <v/>
      </c>
      <c r="Q31" s="80" t="b">
        <f t="shared" si="4"/>
        <v>0</v>
      </c>
    </row>
    <row r="32" spans="1:17" x14ac:dyDescent="0.2">
      <c r="A32" s="149"/>
      <c r="B32" s="7" t="s">
        <v>32</v>
      </c>
      <c r="C32" s="111"/>
      <c r="D32" s="146">
        <v>470</v>
      </c>
      <c r="E32" s="103">
        <f t="shared" si="5"/>
        <v>500</v>
      </c>
      <c r="F32" s="97">
        <f t="shared" si="0"/>
        <v>500</v>
      </c>
      <c r="G32" s="108" t="s">
        <v>2</v>
      </c>
      <c r="H32" s="64"/>
      <c r="I32" s="99" t="b">
        <v>0</v>
      </c>
      <c r="J32" s="53">
        <v>1</v>
      </c>
      <c r="K32" s="54"/>
      <c r="L32" s="101">
        <f t="shared" si="1"/>
        <v>0</v>
      </c>
      <c r="M32" s="101">
        <f t="shared" si="2"/>
        <v>0</v>
      </c>
      <c r="N32" s="82">
        <f t="shared" si="6"/>
        <v>0</v>
      </c>
      <c r="O32" s="88" t="str">
        <f t="shared" si="3"/>
        <v/>
      </c>
      <c r="Q32" s="80" t="b">
        <f t="shared" si="4"/>
        <v>0</v>
      </c>
    </row>
    <row r="33" spans="1:17" x14ac:dyDescent="0.2">
      <c r="A33" s="149"/>
      <c r="B33" s="39" t="s">
        <v>111</v>
      </c>
      <c r="C33" s="111"/>
      <c r="D33" s="146">
        <v>280</v>
      </c>
      <c r="E33" s="103">
        <f t="shared" si="5"/>
        <v>300</v>
      </c>
      <c r="F33" s="97">
        <f t="shared" si="0"/>
        <v>300</v>
      </c>
      <c r="G33" s="109" t="s">
        <v>2</v>
      </c>
      <c r="H33" s="64"/>
      <c r="I33" s="99" t="b">
        <v>0</v>
      </c>
      <c r="J33" s="53">
        <v>1</v>
      </c>
      <c r="K33" s="54"/>
      <c r="L33" s="101">
        <f t="shared" si="1"/>
        <v>0</v>
      </c>
      <c r="M33" s="101">
        <f t="shared" si="2"/>
        <v>0</v>
      </c>
      <c r="N33" s="82">
        <f t="shared" si="6"/>
        <v>0</v>
      </c>
      <c r="O33" s="88" t="str">
        <f t="shared" si="3"/>
        <v/>
      </c>
      <c r="Q33" s="80" t="b">
        <f t="shared" si="4"/>
        <v>0</v>
      </c>
    </row>
    <row r="34" spans="1:17" x14ac:dyDescent="0.2">
      <c r="A34" s="149"/>
      <c r="B34" s="37" t="s">
        <v>89</v>
      </c>
      <c r="C34" s="111" t="s">
        <v>7</v>
      </c>
      <c r="D34" s="146">
        <v>470</v>
      </c>
      <c r="E34" s="103">
        <f t="shared" si="5"/>
        <v>500</v>
      </c>
      <c r="F34" s="97">
        <f t="shared" si="0"/>
        <v>500</v>
      </c>
      <c r="G34" s="109" t="s">
        <v>2</v>
      </c>
      <c r="H34" s="64"/>
      <c r="I34" s="99" t="b">
        <v>0</v>
      </c>
      <c r="J34" s="53">
        <v>1</v>
      </c>
      <c r="K34" s="54"/>
      <c r="L34" s="101">
        <f t="shared" si="1"/>
        <v>0</v>
      </c>
      <c r="M34" s="101">
        <f t="shared" si="2"/>
        <v>0</v>
      </c>
      <c r="N34" s="82">
        <f t="shared" si="6"/>
        <v>0</v>
      </c>
      <c r="O34" s="88" t="str">
        <f t="shared" si="3"/>
        <v/>
      </c>
      <c r="Q34" s="80" t="b">
        <f t="shared" si="4"/>
        <v>0</v>
      </c>
    </row>
    <row r="35" spans="1:17" x14ac:dyDescent="0.2">
      <c r="A35" s="149"/>
      <c r="B35" s="10" t="s">
        <v>21</v>
      </c>
      <c r="C35" s="111"/>
      <c r="D35" s="146">
        <v>1690</v>
      </c>
      <c r="E35" s="103">
        <f t="shared" si="5"/>
        <v>1800</v>
      </c>
      <c r="F35" s="97">
        <f t="shared" si="0"/>
        <v>1800</v>
      </c>
      <c r="G35" s="109" t="s">
        <v>2</v>
      </c>
      <c r="H35" s="64"/>
      <c r="I35" s="99" t="b">
        <v>0</v>
      </c>
      <c r="J35" s="53">
        <v>1</v>
      </c>
      <c r="K35" s="54"/>
      <c r="L35" s="101">
        <f t="shared" si="1"/>
        <v>0</v>
      </c>
      <c r="M35" s="101">
        <f t="shared" si="2"/>
        <v>0</v>
      </c>
      <c r="N35" s="82">
        <f t="shared" si="6"/>
        <v>0</v>
      </c>
      <c r="O35" s="88" t="str">
        <f t="shared" si="3"/>
        <v/>
      </c>
      <c r="Q35" s="80" t="b">
        <f t="shared" si="4"/>
        <v>0</v>
      </c>
    </row>
    <row r="36" spans="1:17" x14ac:dyDescent="0.2">
      <c r="A36" s="150"/>
      <c r="B36" s="7" t="s">
        <v>97</v>
      </c>
      <c r="C36" s="111" t="s">
        <v>7</v>
      </c>
      <c r="D36" s="146">
        <v>90</v>
      </c>
      <c r="E36" s="103">
        <f t="shared" si="5"/>
        <v>100</v>
      </c>
      <c r="F36" s="97">
        <f t="shared" ref="F36:F77" si="8">IF(ISBLANK(D36),"",IF(D36=0,0,IF($I$2,ROUND(D36/(1-Ставка_налога_на_юр.лица),разряд_окр+(D36&lt;3*POWER(10,-1*разряд_окр))),ROUND(D36/(1-Ставка_налога_на_физ.лица),разряд_окр+(D36&lt;3*POWER(10,-1*разряд_окр))))))</f>
        <v>100</v>
      </c>
      <c r="G36" s="109" t="s">
        <v>2</v>
      </c>
      <c r="H36" s="64"/>
      <c r="I36" s="99" t="b">
        <v>0</v>
      </c>
      <c r="J36" s="53">
        <v>1</v>
      </c>
      <c r="K36" s="54"/>
      <c r="L36" s="101">
        <f t="shared" ref="L36:L67" si="9">IF(I36,IF(ISBLANK(K36),IF(ISNUMBER(F36),(F36+За_выезд)*J36,0),(K36+За_выезд)*J36),0)</f>
        <v>0</v>
      </c>
      <c r="M36" s="101">
        <f t="shared" ref="M36:M67" si="10">IF($Q36,Скидка,0)</f>
        <v>0</v>
      </c>
      <c r="N36" s="82">
        <f t="shared" si="6"/>
        <v>0</v>
      </c>
      <c r="O36" s="88" t="str">
        <f t="shared" si="3"/>
        <v/>
      </c>
      <c r="Q36" s="80" t="b">
        <f t="shared" ref="Q36:Q67" si="11">AND($I36,Скидка&gt;0,IF(MATCH(MAX($L$4:$L$77),$L$4:$L$77,0)=ROW(L36)-3,"ИСТИНА","ЛОЖЬ"))</f>
        <v>0</v>
      </c>
    </row>
    <row r="37" spans="1:17" x14ac:dyDescent="0.2">
      <c r="A37" s="148" t="s">
        <v>138</v>
      </c>
      <c r="B37" s="3" t="s">
        <v>129</v>
      </c>
      <c r="C37" s="106"/>
      <c r="D37" s="146">
        <v>2350</v>
      </c>
      <c r="E37" s="103">
        <f t="shared" si="5"/>
        <v>2500</v>
      </c>
      <c r="F37" s="97">
        <f t="shared" si="8"/>
        <v>2500</v>
      </c>
      <c r="G37" s="109" t="s">
        <v>2</v>
      </c>
      <c r="H37" s="64"/>
      <c r="I37" s="99" t="b">
        <v>0</v>
      </c>
      <c r="J37" s="53">
        <v>1</v>
      </c>
      <c r="K37" s="54"/>
      <c r="L37" s="101">
        <f t="shared" si="9"/>
        <v>0</v>
      </c>
      <c r="M37" s="101">
        <f t="shared" si="10"/>
        <v>0</v>
      </c>
      <c r="N37" s="82">
        <f t="shared" si="6"/>
        <v>0</v>
      </c>
      <c r="O37" s="88" t="str">
        <f t="shared" si="3"/>
        <v/>
      </c>
      <c r="Q37" s="80" t="b">
        <f t="shared" si="11"/>
        <v>0</v>
      </c>
    </row>
    <row r="38" spans="1:17" x14ac:dyDescent="0.2">
      <c r="A38" s="149"/>
      <c r="B38" s="3" t="s">
        <v>112</v>
      </c>
      <c r="C38" s="106"/>
      <c r="D38" s="146">
        <v>18800</v>
      </c>
      <c r="E38" s="103">
        <f t="shared" si="5"/>
        <v>20000</v>
      </c>
      <c r="F38" s="97">
        <f t="shared" si="8"/>
        <v>20000</v>
      </c>
      <c r="G38" s="109" t="s">
        <v>2</v>
      </c>
      <c r="H38" s="64"/>
      <c r="I38" s="99" t="b">
        <v>0</v>
      </c>
      <c r="J38" s="53">
        <v>1</v>
      </c>
      <c r="K38" s="54"/>
      <c r="L38" s="101">
        <f t="shared" si="9"/>
        <v>0</v>
      </c>
      <c r="M38" s="101">
        <f t="shared" si="10"/>
        <v>0</v>
      </c>
      <c r="N38" s="82">
        <f t="shared" si="6"/>
        <v>0</v>
      </c>
      <c r="O38" s="88" t="str">
        <f t="shared" si="3"/>
        <v/>
      </c>
      <c r="Q38" s="80" t="b">
        <f t="shared" si="11"/>
        <v>0</v>
      </c>
    </row>
    <row r="39" spans="1:17" x14ac:dyDescent="0.2">
      <c r="A39" s="149"/>
      <c r="B39" s="104" t="s">
        <v>130</v>
      </c>
      <c r="C39" s="106" t="s">
        <v>7</v>
      </c>
      <c r="D39" s="146">
        <v>2820</v>
      </c>
      <c r="E39" s="103">
        <f t="shared" si="5"/>
        <v>3000</v>
      </c>
      <c r="F39" s="97">
        <f t="shared" si="8"/>
        <v>3000</v>
      </c>
      <c r="G39" s="109" t="s">
        <v>2</v>
      </c>
      <c r="H39" s="64"/>
      <c r="I39" s="99" t="b">
        <v>0</v>
      </c>
      <c r="J39" s="53">
        <v>1</v>
      </c>
      <c r="K39" s="54"/>
      <c r="L39" s="101">
        <f t="shared" si="9"/>
        <v>0</v>
      </c>
      <c r="M39" s="101">
        <f t="shared" si="10"/>
        <v>0</v>
      </c>
      <c r="N39" s="82">
        <f t="shared" si="6"/>
        <v>0</v>
      </c>
      <c r="O39" s="88" t="str">
        <f t="shared" si="3"/>
        <v/>
      </c>
      <c r="Q39" s="80" t="b">
        <f t="shared" si="11"/>
        <v>0</v>
      </c>
    </row>
    <row r="40" spans="1:17" s="9" customFormat="1" x14ac:dyDescent="0.2">
      <c r="A40" s="149"/>
      <c r="B40" s="58" t="s">
        <v>131</v>
      </c>
      <c r="C40" s="106"/>
      <c r="D40" s="146">
        <v>1410</v>
      </c>
      <c r="E40" s="103">
        <f t="shared" si="5"/>
        <v>1500</v>
      </c>
      <c r="F40" s="97">
        <f t="shared" si="8"/>
        <v>1500</v>
      </c>
      <c r="G40" s="112" t="s">
        <v>2</v>
      </c>
      <c r="H40" s="65"/>
      <c r="I40" s="100" t="b">
        <v>0</v>
      </c>
      <c r="J40" s="53">
        <v>1</v>
      </c>
      <c r="K40" s="54"/>
      <c r="L40" s="101">
        <f t="shared" si="9"/>
        <v>0</v>
      </c>
      <c r="M40" s="101">
        <f t="shared" si="10"/>
        <v>0</v>
      </c>
      <c r="N40" s="82">
        <f t="shared" si="6"/>
        <v>0</v>
      </c>
      <c r="O40" s="88" t="str">
        <f t="shared" si="3"/>
        <v/>
      </c>
      <c r="Q40" s="80" t="b">
        <f t="shared" si="11"/>
        <v>0</v>
      </c>
    </row>
    <row r="41" spans="1:17" s="9" customFormat="1" x14ac:dyDescent="0.2">
      <c r="A41" s="149"/>
      <c r="B41" s="48" t="s">
        <v>69</v>
      </c>
      <c r="C41" s="106"/>
      <c r="D41" s="146">
        <v>470</v>
      </c>
      <c r="E41" s="103">
        <f t="shared" si="5"/>
        <v>500</v>
      </c>
      <c r="F41" s="97">
        <f t="shared" si="8"/>
        <v>500</v>
      </c>
      <c r="G41" s="109" t="s">
        <v>2</v>
      </c>
      <c r="H41" s="65"/>
      <c r="I41" s="100" t="b">
        <v>0</v>
      </c>
      <c r="J41" s="53">
        <v>1</v>
      </c>
      <c r="K41" s="54"/>
      <c r="L41" s="101">
        <f t="shared" si="9"/>
        <v>0</v>
      </c>
      <c r="M41" s="101">
        <f t="shared" si="10"/>
        <v>0</v>
      </c>
      <c r="N41" s="82">
        <f t="shared" si="6"/>
        <v>0</v>
      </c>
      <c r="O41" s="88" t="str">
        <f t="shared" si="3"/>
        <v/>
      </c>
      <c r="Q41" s="80" t="b">
        <f t="shared" si="11"/>
        <v>0</v>
      </c>
    </row>
    <row r="42" spans="1:17" x14ac:dyDescent="0.2">
      <c r="A42" s="149"/>
      <c r="B42" s="48" t="s">
        <v>132</v>
      </c>
      <c r="C42" s="111"/>
      <c r="D42" s="146">
        <v>7520</v>
      </c>
      <c r="E42" s="103">
        <f t="shared" si="5"/>
        <v>8000</v>
      </c>
      <c r="F42" s="97">
        <f t="shared" si="8"/>
        <v>8000</v>
      </c>
      <c r="G42" s="109" t="s">
        <v>2</v>
      </c>
      <c r="H42" s="64"/>
      <c r="I42" s="99" t="b">
        <v>0</v>
      </c>
      <c r="J42" s="53">
        <v>1</v>
      </c>
      <c r="K42" s="54"/>
      <c r="L42" s="101">
        <f t="shared" si="9"/>
        <v>0</v>
      </c>
      <c r="M42" s="101">
        <f t="shared" si="10"/>
        <v>0</v>
      </c>
      <c r="N42" s="82">
        <f t="shared" si="6"/>
        <v>0</v>
      </c>
      <c r="O42" s="88" t="str">
        <f t="shared" si="3"/>
        <v/>
      </c>
      <c r="Q42" s="80" t="b">
        <f t="shared" si="11"/>
        <v>0</v>
      </c>
    </row>
    <row r="43" spans="1:17" x14ac:dyDescent="0.2">
      <c r="A43" s="150"/>
      <c r="B43" s="48" t="s">
        <v>113</v>
      </c>
      <c r="C43" s="106"/>
      <c r="D43" s="146">
        <v>2350</v>
      </c>
      <c r="E43" s="103">
        <f t="shared" si="5"/>
        <v>2500</v>
      </c>
      <c r="F43" s="97">
        <f t="shared" si="8"/>
        <v>2500</v>
      </c>
      <c r="G43" s="109" t="s">
        <v>2</v>
      </c>
      <c r="H43" s="64"/>
      <c r="I43" s="99" t="b">
        <v>0</v>
      </c>
      <c r="J43" s="53">
        <v>1</v>
      </c>
      <c r="K43" s="54"/>
      <c r="L43" s="101">
        <f t="shared" si="9"/>
        <v>0</v>
      </c>
      <c r="M43" s="101">
        <f t="shared" si="10"/>
        <v>0</v>
      </c>
      <c r="N43" s="82">
        <f t="shared" si="6"/>
        <v>0</v>
      </c>
      <c r="O43" s="88" t="str">
        <f t="shared" si="3"/>
        <v/>
      </c>
      <c r="Q43" s="80" t="b">
        <f t="shared" si="11"/>
        <v>0</v>
      </c>
    </row>
    <row r="44" spans="1:17" ht="12.75" customHeight="1" x14ac:dyDescent="0.2">
      <c r="A44" s="148" t="s">
        <v>139</v>
      </c>
      <c r="B44" s="48" t="s">
        <v>133</v>
      </c>
      <c r="C44" s="111"/>
      <c r="D44" s="146">
        <v>280</v>
      </c>
      <c r="E44" s="103">
        <f t="shared" si="5"/>
        <v>300</v>
      </c>
      <c r="F44" s="97">
        <f t="shared" si="8"/>
        <v>300</v>
      </c>
      <c r="G44" s="109" t="s">
        <v>2</v>
      </c>
      <c r="H44" s="64"/>
      <c r="I44" s="99" t="b">
        <v>0</v>
      </c>
      <c r="J44" s="53">
        <v>1</v>
      </c>
      <c r="K44" s="54"/>
      <c r="L44" s="101">
        <f t="shared" si="9"/>
        <v>0</v>
      </c>
      <c r="M44" s="101">
        <f t="shared" si="10"/>
        <v>0</v>
      </c>
      <c r="N44" s="82">
        <f t="shared" si="6"/>
        <v>0</v>
      </c>
      <c r="O44" s="88" t="str">
        <f t="shared" si="3"/>
        <v/>
      </c>
      <c r="Q44" s="80" t="b">
        <f t="shared" si="11"/>
        <v>0</v>
      </c>
    </row>
    <row r="45" spans="1:17" x14ac:dyDescent="0.2">
      <c r="A45" s="149"/>
      <c r="B45" s="58" t="s">
        <v>42</v>
      </c>
      <c r="C45" s="106"/>
      <c r="D45" s="146">
        <v>470</v>
      </c>
      <c r="E45" s="103">
        <f t="shared" si="5"/>
        <v>500</v>
      </c>
      <c r="F45" s="97">
        <f t="shared" si="8"/>
        <v>500</v>
      </c>
      <c r="G45" s="109" t="s">
        <v>2</v>
      </c>
      <c r="H45" s="64"/>
      <c r="I45" s="99" t="b">
        <v>0</v>
      </c>
      <c r="J45" s="53">
        <v>1</v>
      </c>
      <c r="K45" s="54"/>
      <c r="L45" s="101">
        <f t="shared" si="9"/>
        <v>0</v>
      </c>
      <c r="M45" s="101">
        <f t="shared" si="10"/>
        <v>0</v>
      </c>
      <c r="N45" s="82">
        <f t="shared" si="6"/>
        <v>0</v>
      </c>
      <c r="O45" s="88" t="str">
        <f t="shared" si="3"/>
        <v/>
      </c>
      <c r="Q45" s="80" t="b">
        <f t="shared" si="11"/>
        <v>0</v>
      </c>
    </row>
    <row r="46" spans="1:17" x14ac:dyDescent="0.2">
      <c r="A46" s="149"/>
      <c r="B46" s="58" t="s">
        <v>67</v>
      </c>
      <c r="C46" s="106"/>
      <c r="D46" s="146">
        <v>940</v>
      </c>
      <c r="E46" s="103">
        <f t="shared" ref="E46:E55" si="12">ROUND(IF(I46,N46/J46,F46),2)</f>
        <v>1000</v>
      </c>
      <c r="F46" s="97">
        <f t="shared" si="8"/>
        <v>1000</v>
      </c>
      <c r="G46" s="109" t="s">
        <v>2</v>
      </c>
      <c r="H46" s="64"/>
      <c r="I46" s="99" t="b">
        <v>0</v>
      </c>
      <c r="J46" s="53">
        <v>1</v>
      </c>
      <c r="K46" s="54"/>
      <c r="L46" s="101">
        <f t="shared" si="9"/>
        <v>0</v>
      </c>
      <c r="M46" s="101">
        <f t="shared" si="10"/>
        <v>0</v>
      </c>
      <c r="N46" s="82">
        <f t="shared" si="6"/>
        <v>0</v>
      </c>
      <c r="O46" s="88" t="str">
        <f t="shared" si="3"/>
        <v/>
      </c>
      <c r="Q46" s="80" t="b">
        <f t="shared" si="11"/>
        <v>0</v>
      </c>
    </row>
    <row r="47" spans="1:17" x14ac:dyDescent="0.2">
      <c r="A47" s="149"/>
      <c r="B47" s="84" t="s">
        <v>115</v>
      </c>
      <c r="C47" s="106"/>
      <c r="D47" s="146">
        <v>2350</v>
      </c>
      <c r="E47" s="103">
        <f t="shared" si="12"/>
        <v>2500</v>
      </c>
      <c r="F47" s="97">
        <f t="shared" si="8"/>
        <v>2500</v>
      </c>
      <c r="G47" s="109" t="s">
        <v>2</v>
      </c>
      <c r="H47" s="64"/>
      <c r="I47" s="99" t="b">
        <v>0</v>
      </c>
      <c r="J47" s="53">
        <v>1</v>
      </c>
      <c r="K47" s="54"/>
      <c r="L47" s="101">
        <f t="shared" si="9"/>
        <v>0</v>
      </c>
      <c r="M47" s="101">
        <f t="shared" si="10"/>
        <v>0</v>
      </c>
      <c r="N47" s="82">
        <f t="shared" si="6"/>
        <v>0</v>
      </c>
      <c r="O47" s="88" t="str">
        <f t="shared" si="3"/>
        <v/>
      </c>
      <c r="Q47" s="80" t="b">
        <f t="shared" si="11"/>
        <v>0</v>
      </c>
    </row>
    <row r="48" spans="1:17" x14ac:dyDescent="0.2">
      <c r="A48" s="149"/>
      <c r="B48" s="49" t="s">
        <v>98</v>
      </c>
      <c r="C48" s="106"/>
      <c r="D48" s="146">
        <v>190</v>
      </c>
      <c r="E48" s="103">
        <f t="shared" si="12"/>
        <v>200</v>
      </c>
      <c r="F48" s="97">
        <f t="shared" si="8"/>
        <v>200</v>
      </c>
      <c r="G48" s="109" t="s">
        <v>2</v>
      </c>
      <c r="H48" s="64"/>
      <c r="I48" s="99" t="b">
        <v>0</v>
      </c>
      <c r="J48" s="53">
        <v>1</v>
      </c>
      <c r="K48" s="54"/>
      <c r="L48" s="101">
        <f t="shared" si="9"/>
        <v>0</v>
      </c>
      <c r="M48" s="101">
        <f t="shared" si="10"/>
        <v>0</v>
      </c>
      <c r="N48" s="82">
        <f t="shared" si="6"/>
        <v>0</v>
      </c>
      <c r="O48" s="88" t="str">
        <f t="shared" si="3"/>
        <v/>
      </c>
      <c r="Q48" s="80" t="b">
        <f t="shared" si="11"/>
        <v>0</v>
      </c>
    </row>
    <row r="49" spans="1:17" x14ac:dyDescent="0.2">
      <c r="A49" s="149"/>
      <c r="B49" s="49" t="s">
        <v>134</v>
      </c>
      <c r="C49" s="106" t="s">
        <v>7</v>
      </c>
      <c r="D49" s="146">
        <v>1410</v>
      </c>
      <c r="E49" s="103">
        <f t="shared" si="12"/>
        <v>1500</v>
      </c>
      <c r="F49" s="97">
        <f t="shared" si="8"/>
        <v>1500</v>
      </c>
      <c r="G49" s="109" t="s">
        <v>2</v>
      </c>
      <c r="H49" s="64"/>
      <c r="I49" s="99" t="b">
        <v>0</v>
      </c>
      <c r="J49" s="53">
        <v>1</v>
      </c>
      <c r="K49" s="54"/>
      <c r="L49" s="101">
        <f t="shared" si="9"/>
        <v>0</v>
      </c>
      <c r="M49" s="101">
        <f t="shared" si="10"/>
        <v>0</v>
      </c>
      <c r="N49" s="82">
        <f t="shared" si="6"/>
        <v>0</v>
      </c>
      <c r="O49" s="88" t="str">
        <f t="shared" si="3"/>
        <v/>
      </c>
      <c r="Q49" s="80" t="b">
        <f t="shared" si="11"/>
        <v>0</v>
      </c>
    </row>
    <row r="50" spans="1:17" x14ac:dyDescent="0.2">
      <c r="A50" s="149"/>
      <c r="B50" s="50" t="s">
        <v>135</v>
      </c>
      <c r="C50" s="106" t="s">
        <v>7</v>
      </c>
      <c r="D50" s="146">
        <v>940</v>
      </c>
      <c r="E50" s="103">
        <f t="shared" si="12"/>
        <v>1000</v>
      </c>
      <c r="F50" s="97">
        <f t="shared" si="8"/>
        <v>1000</v>
      </c>
      <c r="G50" s="109" t="s">
        <v>2</v>
      </c>
      <c r="H50" s="64"/>
      <c r="I50" s="99" t="b">
        <v>0</v>
      </c>
      <c r="J50" s="53">
        <v>1</v>
      </c>
      <c r="K50" s="54"/>
      <c r="L50" s="101">
        <f t="shared" si="9"/>
        <v>0</v>
      </c>
      <c r="M50" s="101">
        <f t="shared" si="10"/>
        <v>0</v>
      </c>
      <c r="N50" s="82">
        <f t="shared" si="6"/>
        <v>0</v>
      </c>
      <c r="O50" s="88" t="str">
        <f t="shared" si="3"/>
        <v/>
      </c>
      <c r="Q50" s="80" t="b">
        <f t="shared" si="11"/>
        <v>0</v>
      </c>
    </row>
    <row r="51" spans="1:17" x14ac:dyDescent="0.2">
      <c r="A51" s="149"/>
      <c r="B51" s="50" t="s">
        <v>136</v>
      </c>
      <c r="C51" s="106"/>
      <c r="D51" s="146">
        <v>940</v>
      </c>
      <c r="E51" s="103">
        <f t="shared" si="12"/>
        <v>1000</v>
      </c>
      <c r="F51" s="97">
        <f t="shared" si="8"/>
        <v>1000</v>
      </c>
      <c r="G51" s="109" t="s">
        <v>2</v>
      </c>
      <c r="H51" s="64"/>
      <c r="I51" s="99" t="b">
        <v>0</v>
      </c>
      <c r="J51" s="53">
        <v>1</v>
      </c>
      <c r="K51" s="54"/>
      <c r="L51" s="101">
        <f t="shared" si="9"/>
        <v>0</v>
      </c>
      <c r="M51" s="101">
        <f t="shared" si="10"/>
        <v>0</v>
      </c>
      <c r="N51" s="82">
        <f t="shared" si="6"/>
        <v>0</v>
      </c>
      <c r="O51" s="88" t="str">
        <f t="shared" si="3"/>
        <v/>
      </c>
      <c r="Q51" s="80" t="b">
        <f t="shared" si="11"/>
        <v>0</v>
      </c>
    </row>
    <row r="52" spans="1:17" x14ac:dyDescent="0.2">
      <c r="A52" s="150"/>
      <c r="B52" s="51" t="s">
        <v>119</v>
      </c>
      <c r="C52" s="106" t="s">
        <v>7</v>
      </c>
      <c r="D52" s="146">
        <v>280</v>
      </c>
      <c r="E52" s="103">
        <f t="shared" si="12"/>
        <v>300</v>
      </c>
      <c r="F52" s="97">
        <f t="shared" si="8"/>
        <v>300</v>
      </c>
      <c r="G52" s="109" t="s">
        <v>2</v>
      </c>
      <c r="H52" s="64"/>
      <c r="I52" s="99" t="b">
        <v>0</v>
      </c>
      <c r="J52" s="53">
        <v>1</v>
      </c>
      <c r="K52" s="54"/>
      <c r="L52" s="101">
        <f t="shared" si="9"/>
        <v>0</v>
      </c>
      <c r="M52" s="101">
        <f t="shared" si="10"/>
        <v>0</v>
      </c>
      <c r="N52" s="82">
        <f t="shared" si="6"/>
        <v>0</v>
      </c>
      <c r="O52" s="88" t="str">
        <f t="shared" si="3"/>
        <v/>
      </c>
      <c r="Q52" s="80" t="b">
        <f t="shared" si="11"/>
        <v>0</v>
      </c>
    </row>
    <row r="53" spans="1:17" ht="12.75" customHeight="1" x14ac:dyDescent="0.2">
      <c r="A53" s="148"/>
      <c r="B53" s="50" t="s">
        <v>64</v>
      </c>
      <c r="C53" s="106" t="s">
        <v>7</v>
      </c>
      <c r="D53" s="146">
        <v>37600</v>
      </c>
      <c r="E53" s="103">
        <f t="shared" si="12"/>
        <v>40000</v>
      </c>
      <c r="F53" s="97">
        <f t="shared" si="8"/>
        <v>40000</v>
      </c>
      <c r="G53" s="109" t="s">
        <v>2</v>
      </c>
      <c r="H53" s="64"/>
      <c r="I53" s="99" t="b">
        <v>0</v>
      </c>
      <c r="J53" s="53">
        <v>1</v>
      </c>
      <c r="K53" s="54"/>
      <c r="L53" s="101">
        <f t="shared" si="9"/>
        <v>0</v>
      </c>
      <c r="M53" s="101">
        <f t="shared" si="10"/>
        <v>0</v>
      </c>
      <c r="N53" s="82">
        <f t="shared" si="6"/>
        <v>0</v>
      </c>
      <c r="O53" s="88" t="str">
        <f t="shared" si="3"/>
        <v/>
      </c>
      <c r="Q53" s="80" t="b">
        <f t="shared" si="11"/>
        <v>0</v>
      </c>
    </row>
    <row r="54" spans="1:17" x14ac:dyDescent="0.2">
      <c r="A54" s="149"/>
      <c r="B54" s="50" t="s">
        <v>65</v>
      </c>
      <c r="C54" s="106" t="s">
        <v>7</v>
      </c>
      <c r="D54" s="146">
        <v>1880</v>
      </c>
      <c r="E54" s="103">
        <f t="shared" si="12"/>
        <v>2000</v>
      </c>
      <c r="F54" s="97">
        <f t="shared" si="8"/>
        <v>2000</v>
      </c>
      <c r="G54" s="109" t="s">
        <v>2</v>
      </c>
      <c r="H54" s="64"/>
      <c r="I54" s="99" t="b">
        <v>0</v>
      </c>
      <c r="J54" s="53">
        <v>1</v>
      </c>
      <c r="K54" s="54"/>
      <c r="L54" s="101">
        <f t="shared" si="9"/>
        <v>0</v>
      </c>
      <c r="M54" s="101">
        <f t="shared" si="10"/>
        <v>0</v>
      </c>
      <c r="N54" s="82">
        <f t="shared" si="6"/>
        <v>0</v>
      </c>
      <c r="O54" s="88" t="str">
        <f t="shared" si="3"/>
        <v/>
      </c>
      <c r="Q54" s="80" t="b">
        <f t="shared" si="11"/>
        <v>0</v>
      </c>
    </row>
    <row r="55" spans="1:17" x14ac:dyDescent="0.2">
      <c r="A55" s="149"/>
      <c r="B55" s="50" t="s">
        <v>114</v>
      </c>
      <c r="C55" s="106" t="s">
        <v>7</v>
      </c>
      <c r="D55" s="146">
        <v>2350</v>
      </c>
      <c r="E55" s="103">
        <f t="shared" si="12"/>
        <v>2500</v>
      </c>
      <c r="F55" s="97">
        <f t="shared" si="8"/>
        <v>2500</v>
      </c>
      <c r="G55" s="113" t="s">
        <v>2</v>
      </c>
      <c r="H55" s="64"/>
      <c r="I55" s="99" t="b">
        <v>0</v>
      </c>
      <c r="J55" s="53">
        <v>1</v>
      </c>
      <c r="K55" s="54"/>
      <c r="L55" s="101">
        <f t="shared" si="9"/>
        <v>0</v>
      </c>
      <c r="M55" s="101">
        <f t="shared" si="10"/>
        <v>0</v>
      </c>
      <c r="N55" s="82">
        <f t="shared" si="6"/>
        <v>0</v>
      </c>
      <c r="O55" s="88" t="str">
        <f t="shared" si="3"/>
        <v/>
      </c>
      <c r="Q55" s="80" t="b">
        <f t="shared" si="11"/>
        <v>0</v>
      </c>
    </row>
    <row r="56" spans="1:17" ht="12.75" customHeight="1" x14ac:dyDescent="0.2">
      <c r="A56" s="149"/>
      <c r="B56" s="51" t="s">
        <v>34</v>
      </c>
      <c r="C56" s="106"/>
      <c r="D56" s="146">
        <v>940</v>
      </c>
      <c r="E56" s="103">
        <f t="shared" ref="E56" si="13">ROUND(IF(I56,N56/J56,F56),2)</f>
        <v>1000</v>
      </c>
      <c r="F56" s="97">
        <f t="shared" si="8"/>
        <v>1000</v>
      </c>
      <c r="G56" s="109" t="s">
        <v>35</v>
      </c>
      <c r="H56" s="64"/>
      <c r="I56" s="99" t="b">
        <v>0</v>
      </c>
      <c r="J56" s="53">
        <v>1</v>
      </c>
      <c r="K56" s="54"/>
      <c r="L56" s="101">
        <f t="shared" si="9"/>
        <v>0</v>
      </c>
      <c r="M56" s="101">
        <f t="shared" si="10"/>
        <v>0</v>
      </c>
      <c r="N56" s="82">
        <f t="shared" si="6"/>
        <v>0</v>
      </c>
      <c r="O56" s="88" t="str">
        <f t="shared" si="3"/>
        <v/>
      </c>
      <c r="Q56" s="80" t="b">
        <f t="shared" si="11"/>
        <v>0</v>
      </c>
    </row>
    <row r="57" spans="1:17" x14ac:dyDescent="0.2">
      <c r="A57" s="150"/>
      <c r="B57" s="57" t="s">
        <v>120</v>
      </c>
      <c r="C57" s="106"/>
      <c r="D57" s="146">
        <v>800</v>
      </c>
      <c r="E57" s="103">
        <f t="shared" si="5"/>
        <v>850</v>
      </c>
      <c r="F57" s="97">
        <f t="shared" si="8"/>
        <v>850</v>
      </c>
      <c r="G57" s="109" t="s">
        <v>140</v>
      </c>
      <c r="H57" s="64"/>
      <c r="I57" s="99" t="b">
        <v>0</v>
      </c>
      <c r="J57" s="53">
        <v>1</v>
      </c>
      <c r="K57" s="54"/>
      <c r="L57" s="101">
        <f t="shared" si="9"/>
        <v>0</v>
      </c>
      <c r="M57" s="101">
        <f t="shared" si="10"/>
        <v>0</v>
      </c>
      <c r="N57" s="82">
        <f t="shared" si="6"/>
        <v>0</v>
      </c>
      <c r="O57" s="88" t="str">
        <f t="shared" si="3"/>
        <v/>
      </c>
      <c r="Q57" s="80" t="b">
        <f t="shared" si="11"/>
        <v>0</v>
      </c>
    </row>
    <row r="58" spans="1:17" x14ac:dyDescent="0.2">
      <c r="A58" s="148"/>
      <c r="B58" s="136"/>
      <c r="C58" s="137"/>
      <c r="D58" s="147"/>
      <c r="E58" s="138"/>
      <c r="F58" s="97" t="str">
        <f t="shared" si="8"/>
        <v/>
      </c>
      <c r="G58" s="109"/>
      <c r="H58" s="64"/>
      <c r="I58" s="99" t="b">
        <v>0</v>
      </c>
      <c r="J58" s="53">
        <v>1</v>
      </c>
      <c r="K58" s="54"/>
      <c r="L58" s="101">
        <f t="shared" si="9"/>
        <v>0</v>
      </c>
      <c r="M58" s="101">
        <f t="shared" si="10"/>
        <v>0</v>
      </c>
      <c r="N58" s="82">
        <f>IF(I58,J58*E58,0)</f>
        <v>0</v>
      </c>
      <c r="O58" s="88" t="str">
        <f t="shared" si="3"/>
        <v/>
      </c>
      <c r="Q58" s="80" t="b">
        <f t="shared" si="11"/>
        <v>0</v>
      </c>
    </row>
    <row r="59" spans="1:17" x14ac:dyDescent="0.2">
      <c r="A59" s="149"/>
      <c r="B59" s="136"/>
      <c r="C59" s="137"/>
      <c r="D59" s="147"/>
      <c r="E59" s="138"/>
      <c r="F59" s="97" t="str">
        <f t="shared" si="8"/>
        <v/>
      </c>
      <c r="G59" s="109"/>
      <c r="H59" s="64"/>
      <c r="I59" s="99" t="b">
        <v>0</v>
      </c>
      <c r="J59" s="53">
        <v>1</v>
      </c>
      <c r="K59" s="54"/>
      <c r="L59" s="101">
        <f t="shared" si="9"/>
        <v>0</v>
      </c>
      <c r="M59" s="101">
        <f t="shared" si="10"/>
        <v>0</v>
      </c>
      <c r="N59" s="82">
        <f t="shared" ref="N59:N77" si="14">IF(I59,J59*E59,0)</f>
        <v>0</v>
      </c>
      <c r="O59" s="88" t="str">
        <f t="shared" si="3"/>
        <v/>
      </c>
      <c r="Q59" s="80" t="b">
        <f t="shared" si="11"/>
        <v>0</v>
      </c>
    </row>
    <row r="60" spans="1:17" x14ac:dyDescent="0.2">
      <c r="A60" s="149"/>
      <c r="B60" s="136"/>
      <c r="C60" s="137"/>
      <c r="D60" s="147"/>
      <c r="E60" s="138"/>
      <c r="F60" s="97" t="str">
        <f t="shared" si="8"/>
        <v/>
      </c>
      <c r="G60" s="109"/>
      <c r="H60" s="64"/>
      <c r="I60" s="99" t="b">
        <v>0</v>
      </c>
      <c r="J60" s="53">
        <v>1</v>
      </c>
      <c r="K60" s="54"/>
      <c r="L60" s="101">
        <f t="shared" si="9"/>
        <v>0</v>
      </c>
      <c r="M60" s="101">
        <f t="shared" si="10"/>
        <v>0</v>
      </c>
      <c r="N60" s="82">
        <f t="shared" si="14"/>
        <v>0</v>
      </c>
      <c r="O60" s="88" t="str">
        <f t="shared" si="3"/>
        <v/>
      </c>
      <c r="Q60" s="80" t="b">
        <f t="shared" si="11"/>
        <v>0</v>
      </c>
    </row>
    <row r="61" spans="1:17" x14ac:dyDescent="0.2">
      <c r="A61" s="149"/>
      <c r="B61" s="139"/>
      <c r="C61" s="137"/>
      <c r="D61" s="147"/>
      <c r="E61" s="138"/>
      <c r="F61" s="97" t="str">
        <f t="shared" si="8"/>
        <v/>
      </c>
      <c r="G61" s="109"/>
      <c r="H61" s="64"/>
      <c r="I61" s="99" t="b">
        <v>0</v>
      </c>
      <c r="J61" s="53">
        <v>1</v>
      </c>
      <c r="K61" s="54"/>
      <c r="L61" s="101">
        <f t="shared" si="9"/>
        <v>0</v>
      </c>
      <c r="M61" s="101">
        <f t="shared" si="10"/>
        <v>0</v>
      </c>
      <c r="N61" s="82">
        <f t="shared" si="14"/>
        <v>0</v>
      </c>
      <c r="O61" s="88" t="str">
        <f t="shared" si="3"/>
        <v/>
      </c>
      <c r="Q61" s="80" t="b">
        <f t="shared" si="11"/>
        <v>0</v>
      </c>
    </row>
    <row r="62" spans="1:17" x14ac:dyDescent="0.2">
      <c r="A62" s="149"/>
      <c r="B62" s="140"/>
      <c r="C62" s="137"/>
      <c r="D62" s="147"/>
      <c r="E62" s="138"/>
      <c r="F62" s="97" t="str">
        <f t="shared" si="8"/>
        <v/>
      </c>
      <c r="G62" s="109"/>
      <c r="H62" s="64"/>
      <c r="I62" s="99" t="b">
        <v>0</v>
      </c>
      <c r="J62" s="53">
        <v>1</v>
      </c>
      <c r="K62" s="54"/>
      <c r="L62" s="101">
        <f t="shared" si="9"/>
        <v>0</v>
      </c>
      <c r="M62" s="101">
        <f t="shared" si="10"/>
        <v>0</v>
      </c>
      <c r="N62" s="82">
        <f t="shared" si="14"/>
        <v>0</v>
      </c>
      <c r="O62" s="88" t="str">
        <f t="shared" si="3"/>
        <v/>
      </c>
      <c r="Q62" s="80" t="b">
        <f t="shared" si="11"/>
        <v>0</v>
      </c>
    </row>
    <row r="63" spans="1:17" x14ac:dyDescent="0.2">
      <c r="A63" s="149"/>
      <c r="B63" s="136"/>
      <c r="C63" s="137"/>
      <c r="D63" s="147"/>
      <c r="E63" s="138"/>
      <c r="F63" s="97" t="str">
        <f t="shared" si="8"/>
        <v/>
      </c>
      <c r="G63" s="109"/>
      <c r="H63" s="64"/>
      <c r="I63" s="99" t="b">
        <v>0</v>
      </c>
      <c r="J63" s="53">
        <v>1</v>
      </c>
      <c r="K63" s="54"/>
      <c r="L63" s="101">
        <f t="shared" si="9"/>
        <v>0</v>
      </c>
      <c r="M63" s="101">
        <f t="shared" si="10"/>
        <v>0</v>
      </c>
      <c r="N63" s="82">
        <f t="shared" si="14"/>
        <v>0</v>
      </c>
      <c r="O63" s="88" t="str">
        <f t="shared" si="3"/>
        <v/>
      </c>
      <c r="Q63" s="80" t="b">
        <f t="shared" si="11"/>
        <v>0</v>
      </c>
    </row>
    <row r="64" spans="1:17" x14ac:dyDescent="0.2">
      <c r="A64" s="149"/>
      <c r="B64" s="136"/>
      <c r="C64" s="137"/>
      <c r="D64" s="147"/>
      <c r="E64" s="138"/>
      <c r="F64" s="97" t="str">
        <f t="shared" si="8"/>
        <v/>
      </c>
      <c r="G64" s="109"/>
      <c r="H64" s="64"/>
      <c r="I64" s="99" t="b">
        <v>0</v>
      </c>
      <c r="J64" s="53">
        <v>1</v>
      </c>
      <c r="K64" s="54"/>
      <c r="L64" s="101">
        <f t="shared" si="9"/>
        <v>0</v>
      </c>
      <c r="M64" s="101">
        <f t="shared" si="10"/>
        <v>0</v>
      </c>
      <c r="N64" s="82">
        <f t="shared" si="14"/>
        <v>0</v>
      </c>
      <c r="O64" s="88" t="str">
        <f t="shared" si="3"/>
        <v/>
      </c>
      <c r="Q64" s="80" t="b">
        <f t="shared" si="11"/>
        <v>0</v>
      </c>
    </row>
    <row r="65" spans="1:17" x14ac:dyDescent="0.2">
      <c r="A65" s="149"/>
      <c r="B65" s="136"/>
      <c r="C65" s="137"/>
      <c r="D65" s="147"/>
      <c r="E65" s="138"/>
      <c r="F65" s="97" t="str">
        <f t="shared" si="8"/>
        <v/>
      </c>
      <c r="G65" s="109"/>
      <c r="H65" s="64"/>
      <c r="I65" s="99" t="b">
        <v>0</v>
      </c>
      <c r="J65" s="53">
        <v>1</v>
      </c>
      <c r="K65" s="54"/>
      <c r="L65" s="101">
        <f t="shared" si="9"/>
        <v>0</v>
      </c>
      <c r="M65" s="101">
        <f t="shared" si="10"/>
        <v>0</v>
      </c>
      <c r="N65" s="82">
        <f t="shared" si="14"/>
        <v>0</v>
      </c>
      <c r="O65" s="88" t="str">
        <f t="shared" si="3"/>
        <v/>
      </c>
      <c r="Q65" s="80" t="b">
        <f t="shared" si="11"/>
        <v>0</v>
      </c>
    </row>
    <row r="66" spans="1:17" x14ac:dyDescent="0.2">
      <c r="A66" s="149"/>
      <c r="B66" s="136"/>
      <c r="C66" s="137"/>
      <c r="D66" s="147"/>
      <c r="E66" s="138"/>
      <c r="F66" s="97" t="str">
        <f t="shared" si="8"/>
        <v/>
      </c>
      <c r="G66" s="109"/>
      <c r="H66" s="64"/>
      <c r="I66" s="99" t="b">
        <v>0</v>
      </c>
      <c r="J66" s="53">
        <v>1</v>
      </c>
      <c r="K66" s="54"/>
      <c r="L66" s="101">
        <f t="shared" si="9"/>
        <v>0</v>
      </c>
      <c r="M66" s="101">
        <f t="shared" si="10"/>
        <v>0</v>
      </c>
      <c r="N66" s="82">
        <f t="shared" si="14"/>
        <v>0</v>
      </c>
      <c r="O66" s="88" t="str">
        <f t="shared" si="3"/>
        <v/>
      </c>
      <c r="Q66" s="80" t="b">
        <f t="shared" si="11"/>
        <v>0</v>
      </c>
    </row>
    <row r="67" spans="1:17" x14ac:dyDescent="0.2">
      <c r="A67" s="149"/>
      <c r="B67" s="136"/>
      <c r="C67" s="137"/>
      <c r="D67" s="147"/>
      <c r="E67" s="138"/>
      <c r="F67" s="97" t="str">
        <f t="shared" si="8"/>
        <v/>
      </c>
      <c r="G67" s="109"/>
      <c r="H67" s="64"/>
      <c r="I67" s="99" t="b">
        <v>0</v>
      </c>
      <c r="J67" s="53">
        <v>1</v>
      </c>
      <c r="K67" s="54"/>
      <c r="L67" s="101">
        <f t="shared" si="9"/>
        <v>0</v>
      </c>
      <c r="M67" s="101">
        <f t="shared" si="10"/>
        <v>0</v>
      </c>
      <c r="N67" s="82">
        <f t="shared" si="14"/>
        <v>0</v>
      </c>
      <c r="O67" s="88" t="str">
        <f t="shared" si="3"/>
        <v/>
      </c>
      <c r="Q67" s="80" t="b">
        <f t="shared" si="11"/>
        <v>0</v>
      </c>
    </row>
    <row r="68" spans="1:17" x14ac:dyDescent="0.2">
      <c r="A68" s="149"/>
      <c r="B68" s="141"/>
      <c r="C68" s="137"/>
      <c r="D68" s="147"/>
      <c r="E68" s="138"/>
      <c r="F68" s="97" t="str">
        <f t="shared" si="8"/>
        <v/>
      </c>
      <c r="G68" s="109"/>
      <c r="H68" s="64"/>
      <c r="I68" s="99" t="b">
        <v>0</v>
      </c>
      <c r="J68" s="53">
        <v>1</v>
      </c>
      <c r="K68" s="54"/>
      <c r="L68" s="101">
        <f t="shared" ref="L68:L75" si="15">IF(I68,IF(ISBLANK(K68),IF(ISNUMBER(F68),(F68+За_выезд)*J68,0),(K68+За_выезд)*J68),0)</f>
        <v>0</v>
      </c>
      <c r="M68" s="101">
        <f t="shared" ref="M68:M77" si="16">IF($Q68,Скидка,0)</f>
        <v>0</v>
      </c>
      <c r="N68" s="82">
        <f t="shared" si="14"/>
        <v>0</v>
      </c>
      <c r="O68" s="88" t="str">
        <f t="shared" ref="O68:O77" si="17">IF($Q68,"Скидка!!!","")</f>
        <v/>
      </c>
      <c r="Q68" s="80" t="b">
        <f t="shared" ref="Q68:Q77" si="18">AND($I68,Скидка&gt;0,IF(MATCH(MAX($L$4:$L$77),$L$4:$L$77,0)=ROW(L68)-3,"ИСТИНА","ЛОЖЬ"))</f>
        <v>0</v>
      </c>
    </row>
    <row r="69" spans="1:17" x14ac:dyDescent="0.2">
      <c r="A69" s="149"/>
      <c r="B69" s="141"/>
      <c r="C69" s="137"/>
      <c r="D69" s="147"/>
      <c r="E69" s="138"/>
      <c r="F69" s="97" t="str">
        <f t="shared" si="8"/>
        <v/>
      </c>
      <c r="G69" s="109"/>
      <c r="H69" s="64"/>
      <c r="I69" s="99" t="b">
        <v>0</v>
      </c>
      <c r="J69" s="53">
        <v>1</v>
      </c>
      <c r="K69" s="54"/>
      <c r="L69" s="101">
        <f t="shared" si="15"/>
        <v>0</v>
      </c>
      <c r="M69" s="101">
        <f t="shared" si="16"/>
        <v>0</v>
      </c>
      <c r="N69" s="82">
        <f t="shared" si="14"/>
        <v>0</v>
      </c>
      <c r="O69" s="88" t="str">
        <f t="shared" si="17"/>
        <v/>
      </c>
      <c r="Q69" s="80" t="b">
        <f t="shared" si="18"/>
        <v>0</v>
      </c>
    </row>
    <row r="70" spans="1:17" x14ac:dyDescent="0.2">
      <c r="A70" s="149"/>
      <c r="B70" s="142"/>
      <c r="C70" s="137"/>
      <c r="D70" s="147"/>
      <c r="E70" s="138"/>
      <c r="F70" s="97" t="str">
        <f t="shared" si="8"/>
        <v/>
      </c>
      <c r="G70" s="109"/>
      <c r="H70" s="64"/>
      <c r="I70" s="99" t="b">
        <v>0</v>
      </c>
      <c r="J70" s="53">
        <v>1</v>
      </c>
      <c r="K70" s="55"/>
      <c r="L70" s="101">
        <f t="shared" si="15"/>
        <v>0</v>
      </c>
      <c r="M70" s="101">
        <f t="shared" si="16"/>
        <v>0</v>
      </c>
      <c r="N70" s="82">
        <f t="shared" si="14"/>
        <v>0</v>
      </c>
      <c r="O70" s="88" t="str">
        <f t="shared" si="17"/>
        <v/>
      </c>
      <c r="Q70" s="80" t="b">
        <f t="shared" si="18"/>
        <v>0</v>
      </c>
    </row>
    <row r="71" spans="1:17" x14ac:dyDescent="0.2">
      <c r="A71" s="149"/>
      <c r="B71" s="143"/>
      <c r="C71" s="137"/>
      <c r="D71" s="147"/>
      <c r="E71" s="138"/>
      <c r="F71" s="97" t="str">
        <f t="shared" si="8"/>
        <v/>
      </c>
      <c r="G71" s="109"/>
      <c r="H71" s="64"/>
      <c r="I71" s="99" t="b">
        <v>0</v>
      </c>
      <c r="J71" s="53">
        <v>1</v>
      </c>
      <c r="K71" s="54"/>
      <c r="L71" s="101">
        <f t="shared" si="15"/>
        <v>0</v>
      </c>
      <c r="M71" s="101">
        <f t="shared" si="16"/>
        <v>0</v>
      </c>
      <c r="N71" s="82">
        <f t="shared" si="14"/>
        <v>0</v>
      </c>
      <c r="O71" s="88" t="str">
        <f t="shared" si="17"/>
        <v/>
      </c>
      <c r="Q71" s="80" t="b">
        <f t="shared" si="18"/>
        <v>0</v>
      </c>
    </row>
    <row r="72" spans="1:17" x14ac:dyDescent="0.2">
      <c r="A72" s="149"/>
      <c r="B72" s="95"/>
      <c r="C72" s="137"/>
      <c r="D72" s="147"/>
      <c r="E72" s="138"/>
      <c r="F72" s="97" t="str">
        <f t="shared" si="8"/>
        <v/>
      </c>
      <c r="G72" s="109"/>
      <c r="H72" s="64"/>
      <c r="I72" s="99" t="b">
        <v>0</v>
      </c>
      <c r="J72" s="53">
        <v>1</v>
      </c>
      <c r="K72" s="54"/>
      <c r="L72" s="101">
        <f t="shared" si="15"/>
        <v>0</v>
      </c>
      <c r="M72" s="101">
        <f t="shared" si="16"/>
        <v>0</v>
      </c>
      <c r="N72" s="82">
        <f t="shared" si="14"/>
        <v>0</v>
      </c>
      <c r="O72" s="88" t="str">
        <f t="shared" si="17"/>
        <v/>
      </c>
      <c r="Q72" s="80" t="b">
        <f t="shared" si="18"/>
        <v>0</v>
      </c>
    </row>
    <row r="73" spans="1:17" x14ac:dyDescent="0.2">
      <c r="A73" s="149"/>
      <c r="B73" s="95"/>
      <c r="C73" s="137"/>
      <c r="D73" s="147"/>
      <c r="E73" s="138"/>
      <c r="F73" s="97" t="str">
        <f t="shared" si="8"/>
        <v/>
      </c>
      <c r="G73" s="109"/>
      <c r="H73" s="64"/>
      <c r="I73" s="99" t="b">
        <v>0</v>
      </c>
      <c r="J73" s="53">
        <v>1</v>
      </c>
      <c r="K73" s="54"/>
      <c r="L73" s="101">
        <f t="shared" si="15"/>
        <v>0</v>
      </c>
      <c r="M73" s="101">
        <f t="shared" si="16"/>
        <v>0</v>
      </c>
      <c r="N73" s="82">
        <f t="shared" si="14"/>
        <v>0</v>
      </c>
      <c r="O73" s="88" t="str">
        <f t="shared" si="17"/>
        <v/>
      </c>
      <c r="Q73" s="80" t="b">
        <f t="shared" si="18"/>
        <v>0</v>
      </c>
    </row>
    <row r="74" spans="1:17" x14ac:dyDescent="0.2">
      <c r="A74" s="149"/>
      <c r="B74" s="144"/>
      <c r="C74" s="137"/>
      <c r="D74" s="147"/>
      <c r="E74" s="138"/>
      <c r="F74" s="97" t="str">
        <f t="shared" si="8"/>
        <v/>
      </c>
      <c r="G74" s="109"/>
      <c r="H74" s="64"/>
      <c r="I74" s="99" t="b">
        <v>0</v>
      </c>
      <c r="J74" s="53">
        <v>1</v>
      </c>
      <c r="K74" s="54"/>
      <c r="L74" s="101">
        <f t="shared" si="15"/>
        <v>0</v>
      </c>
      <c r="M74" s="101">
        <f t="shared" si="16"/>
        <v>0</v>
      </c>
      <c r="N74" s="82">
        <f t="shared" si="14"/>
        <v>0</v>
      </c>
      <c r="O74" s="88" t="str">
        <f t="shared" si="17"/>
        <v/>
      </c>
      <c r="Q74" s="80" t="b">
        <f t="shared" si="18"/>
        <v>0</v>
      </c>
    </row>
    <row r="75" spans="1:17" x14ac:dyDescent="0.2">
      <c r="A75" s="149"/>
      <c r="B75" s="95"/>
      <c r="C75" s="137"/>
      <c r="D75" s="147"/>
      <c r="E75" s="138"/>
      <c r="F75" s="97" t="str">
        <f t="shared" si="8"/>
        <v/>
      </c>
      <c r="G75" s="109"/>
      <c r="H75" s="64"/>
      <c r="I75" s="99" t="b">
        <v>0</v>
      </c>
      <c r="J75" s="53">
        <v>1</v>
      </c>
      <c r="K75" s="55"/>
      <c r="L75" s="101">
        <f t="shared" si="15"/>
        <v>0</v>
      </c>
      <c r="M75" s="101">
        <f t="shared" si="16"/>
        <v>0</v>
      </c>
      <c r="N75" s="82">
        <f t="shared" si="14"/>
        <v>0</v>
      </c>
      <c r="O75" s="88" t="str">
        <f t="shared" si="17"/>
        <v/>
      </c>
      <c r="Q75" s="80" t="b">
        <f t="shared" si="18"/>
        <v>0</v>
      </c>
    </row>
    <row r="76" spans="1:17" x14ac:dyDescent="0.2">
      <c r="A76" s="149"/>
      <c r="B76" s="96"/>
      <c r="C76" s="137"/>
      <c r="D76" s="147"/>
      <c r="E76" s="138"/>
      <c r="F76" s="97" t="str">
        <f t="shared" si="8"/>
        <v/>
      </c>
      <c r="G76" s="114"/>
      <c r="H76" s="64"/>
      <c r="I76" s="99" t="b">
        <v>0</v>
      </c>
      <c r="J76" s="53">
        <v>1</v>
      </c>
      <c r="K76" s="55"/>
      <c r="L76" s="101">
        <f>IF(I76,IF(ISBLANK(K76),IF(ISNUMBER(F76),(F76)*J76,0),(K76)*J76),0)</f>
        <v>0</v>
      </c>
      <c r="M76" s="101">
        <f t="shared" si="16"/>
        <v>0</v>
      </c>
      <c r="N76" s="82">
        <f t="shared" si="14"/>
        <v>0</v>
      </c>
      <c r="O76" s="88" t="str">
        <f t="shared" si="17"/>
        <v/>
      </c>
      <c r="Q76" s="80" t="b">
        <f t="shared" si="18"/>
        <v>0</v>
      </c>
    </row>
    <row r="77" spans="1:17" ht="13.5" thickBot="1" x14ac:dyDescent="0.25">
      <c r="A77" s="150"/>
      <c r="B77" s="95"/>
      <c r="C77" s="137"/>
      <c r="D77" s="147"/>
      <c r="E77" s="138"/>
      <c r="F77" s="97" t="str">
        <f t="shared" si="8"/>
        <v/>
      </c>
      <c r="G77" s="114"/>
      <c r="H77" s="66"/>
      <c r="I77" s="99" t="b">
        <v>0</v>
      </c>
      <c r="J77" s="53">
        <v>1</v>
      </c>
      <c r="K77" s="55"/>
      <c r="L77" s="101">
        <f>IF(I77,IF(ISBLANK(K77),IF(ISNUMBER(F77),(F77)*J77,0),(K77)*J77),0)</f>
        <v>0</v>
      </c>
      <c r="M77" s="101">
        <f t="shared" si="16"/>
        <v>0</v>
      </c>
      <c r="N77" s="82">
        <f t="shared" si="14"/>
        <v>0</v>
      </c>
      <c r="O77" s="88" t="str">
        <f t="shared" si="17"/>
        <v/>
      </c>
      <c r="Q77" s="80" t="b">
        <f t="shared" si="18"/>
        <v>0</v>
      </c>
    </row>
    <row r="78" spans="1:17" ht="18.75" thickBot="1" x14ac:dyDescent="0.3">
      <c r="B78" s="33"/>
      <c r="C78" s="17"/>
      <c r="D78" s="45"/>
      <c r="E78" s="45"/>
      <c r="F78" s="36"/>
      <c r="G78" s="17"/>
      <c r="H78" s="34"/>
      <c r="I78" s="34">
        <f>SUM(L4:L77)</f>
        <v>0</v>
      </c>
      <c r="J78" s="35" t="s">
        <v>20</v>
      </c>
      <c r="K78" s="170">
        <f>SUM(N4:N77)</f>
        <v>0</v>
      </c>
      <c r="L78" s="171"/>
      <c r="M78" s="171"/>
      <c r="N78" s="172"/>
    </row>
    <row r="79" spans="1:17" x14ac:dyDescent="0.2">
      <c r="B79" s="6" t="s">
        <v>68</v>
      </c>
      <c r="C79" s="17"/>
      <c r="D79" s="46"/>
      <c r="E79" s="46"/>
      <c r="F79" s="22"/>
      <c r="G79" s="18"/>
      <c r="K79" s="160"/>
      <c r="L79" s="160"/>
      <c r="M79" s="160"/>
      <c r="N79" s="160"/>
    </row>
    <row r="80" spans="1:17" ht="12.75" customHeight="1" x14ac:dyDescent="0.2">
      <c r="A80" s="148" t="s">
        <v>4</v>
      </c>
      <c r="B80" s="39" t="s">
        <v>30</v>
      </c>
      <c r="C80" s="106"/>
      <c r="D80" s="107"/>
      <c r="E80" s="103">
        <v>1800</v>
      </c>
      <c r="F80" s="97" t="str">
        <f>IF(ISBLANK(D80),"",D80)</f>
        <v/>
      </c>
      <c r="G80" s="108" t="s">
        <v>31</v>
      </c>
      <c r="H80" s="16"/>
      <c r="I80" s="99" t="b">
        <v>0</v>
      </c>
      <c r="J80" s="53">
        <v>1</v>
      </c>
      <c r="K80" s="56"/>
      <c r="L80" s="102">
        <f>IF(I80,IF(ISBLANK(K80),IF(ISNUMBER(D80),D80*J80,0),K80*J80),0)</f>
        <v>0</v>
      </c>
      <c r="M80" s="102"/>
      <c r="N80" s="82">
        <f>IF(I80,IF(ISBLANK(K80),IF(ISNUMBER(E80),E80*J80,0),K80*J80),0)</f>
        <v>0</v>
      </c>
    </row>
    <row r="81" spans="1:14" ht="12.75" customHeight="1" x14ac:dyDescent="0.2">
      <c r="A81" s="149"/>
      <c r="B81" s="1" t="s">
        <v>44</v>
      </c>
      <c r="C81" s="106" t="s">
        <v>7</v>
      </c>
      <c r="D81" s="107"/>
      <c r="E81" s="103">
        <v>3500</v>
      </c>
      <c r="F81" s="97" t="str">
        <f t="shared" ref="F81:F103" si="19">IF(ISBLANK(D81),"",D81)</f>
        <v/>
      </c>
      <c r="G81" s="109" t="s">
        <v>43</v>
      </c>
      <c r="H81" s="16"/>
      <c r="I81" s="99" t="b">
        <v>0</v>
      </c>
      <c r="J81" s="53">
        <v>1</v>
      </c>
      <c r="K81" s="56"/>
      <c r="L81" s="102">
        <f t="shared" ref="L81:L103" si="20">IF(I81,IF(ISBLANK(K81),IF(ISNUMBER(D81),D81*J81,0),K81*J81),0)</f>
        <v>0</v>
      </c>
      <c r="M81" s="102"/>
      <c r="N81" s="82">
        <f t="shared" ref="N81:N103" si="21">IF(I81,IF(ISBLANK(K81),IF(ISNUMBER(E81),E81*J81,0),K81*J81),0)</f>
        <v>0</v>
      </c>
    </row>
    <row r="82" spans="1:14" ht="12.75" customHeight="1" x14ac:dyDescent="0.2">
      <c r="A82" s="149"/>
      <c r="B82" s="1" t="s">
        <v>22</v>
      </c>
      <c r="C82" s="106"/>
      <c r="D82" s="107"/>
      <c r="E82" s="103">
        <v>300</v>
      </c>
      <c r="F82" s="97" t="str">
        <f t="shared" si="19"/>
        <v/>
      </c>
      <c r="G82" s="108" t="s">
        <v>2</v>
      </c>
      <c r="H82" s="16"/>
      <c r="I82" s="99" t="b">
        <v>0</v>
      </c>
      <c r="J82" s="53">
        <v>1</v>
      </c>
      <c r="K82" s="56"/>
      <c r="L82" s="102">
        <f t="shared" si="20"/>
        <v>0</v>
      </c>
      <c r="M82" s="102"/>
      <c r="N82" s="82">
        <f t="shared" si="21"/>
        <v>0</v>
      </c>
    </row>
    <row r="83" spans="1:14" ht="12.75" customHeight="1" x14ac:dyDescent="0.2">
      <c r="A83" s="149"/>
      <c r="B83" s="1" t="s">
        <v>48</v>
      </c>
      <c r="C83" s="106"/>
      <c r="D83" s="107"/>
      <c r="E83" s="103">
        <v>1600</v>
      </c>
      <c r="F83" s="97" t="str">
        <f t="shared" si="19"/>
        <v/>
      </c>
      <c r="G83" s="109" t="s">
        <v>2</v>
      </c>
      <c r="H83" s="16"/>
      <c r="I83" s="99" t="b">
        <v>0</v>
      </c>
      <c r="J83" s="53">
        <v>1</v>
      </c>
      <c r="K83" s="56"/>
      <c r="L83" s="102">
        <f t="shared" si="20"/>
        <v>0</v>
      </c>
      <c r="M83" s="102"/>
      <c r="N83" s="82">
        <f t="shared" si="21"/>
        <v>0</v>
      </c>
    </row>
    <row r="84" spans="1:14" ht="12.75" customHeight="1" x14ac:dyDescent="0.2">
      <c r="A84" s="149"/>
      <c r="B84" s="1" t="s">
        <v>45</v>
      </c>
      <c r="C84" s="106"/>
      <c r="D84" s="107"/>
      <c r="E84" s="103"/>
      <c r="F84" s="97" t="str">
        <f t="shared" si="19"/>
        <v/>
      </c>
      <c r="G84" s="109" t="s">
        <v>2</v>
      </c>
      <c r="H84" s="16"/>
      <c r="I84" s="99" t="b">
        <v>0</v>
      </c>
      <c r="J84" s="53">
        <v>1</v>
      </c>
      <c r="K84" s="56"/>
      <c r="L84" s="102">
        <f t="shared" si="20"/>
        <v>0</v>
      </c>
      <c r="M84" s="102"/>
      <c r="N84" s="82">
        <f t="shared" si="21"/>
        <v>0</v>
      </c>
    </row>
    <row r="85" spans="1:14" ht="12.75" customHeight="1" x14ac:dyDescent="0.2">
      <c r="A85" s="149"/>
      <c r="B85" s="1" t="s">
        <v>47</v>
      </c>
      <c r="C85" s="106"/>
      <c r="D85" s="107"/>
      <c r="E85" s="103">
        <v>4200</v>
      </c>
      <c r="F85" s="97" t="str">
        <f t="shared" si="19"/>
        <v/>
      </c>
      <c r="G85" s="109" t="s">
        <v>2</v>
      </c>
      <c r="H85" s="16"/>
      <c r="I85" s="99" t="b">
        <v>0</v>
      </c>
      <c r="J85" s="53">
        <v>1</v>
      </c>
      <c r="K85" s="56"/>
      <c r="L85" s="102">
        <f t="shared" si="20"/>
        <v>0</v>
      </c>
      <c r="M85" s="102"/>
      <c r="N85" s="82">
        <f t="shared" si="21"/>
        <v>0</v>
      </c>
    </row>
    <row r="86" spans="1:14" ht="12.75" customHeight="1" x14ac:dyDescent="0.2">
      <c r="A86" s="149"/>
      <c r="B86" s="1" t="s">
        <v>46</v>
      </c>
      <c r="C86" s="106"/>
      <c r="D86" s="107"/>
      <c r="E86" s="103"/>
      <c r="F86" s="97" t="str">
        <f t="shared" si="19"/>
        <v/>
      </c>
      <c r="G86" s="109" t="s">
        <v>2</v>
      </c>
      <c r="H86" s="16"/>
      <c r="I86" s="99" t="b">
        <v>0</v>
      </c>
      <c r="J86" s="53">
        <v>1</v>
      </c>
      <c r="K86" s="56"/>
      <c r="L86" s="102">
        <f t="shared" si="20"/>
        <v>0</v>
      </c>
      <c r="M86" s="102"/>
      <c r="N86" s="82">
        <f t="shared" si="21"/>
        <v>0</v>
      </c>
    </row>
    <row r="87" spans="1:14" ht="12.75" customHeight="1" x14ac:dyDescent="0.2">
      <c r="A87" s="149"/>
      <c r="B87" s="1" t="s">
        <v>49</v>
      </c>
      <c r="C87" s="106"/>
      <c r="D87" s="107"/>
      <c r="E87" s="103">
        <v>10000</v>
      </c>
      <c r="F87" s="97" t="str">
        <f t="shared" si="19"/>
        <v/>
      </c>
      <c r="G87" s="109" t="s">
        <v>2</v>
      </c>
      <c r="H87" s="16"/>
      <c r="I87" s="99" t="b">
        <v>0</v>
      </c>
      <c r="J87" s="53">
        <v>1</v>
      </c>
      <c r="K87" s="56"/>
      <c r="L87" s="102">
        <f t="shared" si="20"/>
        <v>0</v>
      </c>
      <c r="M87" s="102"/>
      <c r="N87" s="82">
        <f t="shared" si="21"/>
        <v>0</v>
      </c>
    </row>
    <row r="88" spans="1:14" ht="12.75" customHeight="1" x14ac:dyDescent="0.2">
      <c r="A88" s="149"/>
      <c r="B88" s="1" t="s">
        <v>50</v>
      </c>
      <c r="C88" s="106"/>
      <c r="D88" s="107"/>
      <c r="E88" s="103"/>
      <c r="F88" s="97" t="str">
        <f t="shared" si="19"/>
        <v/>
      </c>
      <c r="G88" s="109" t="s">
        <v>2</v>
      </c>
      <c r="H88" s="16"/>
      <c r="I88" s="99" t="b">
        <v>0</v>
      </c>
      <c r="J88" s="53">
        <v>1</v>
      </c>
      <c r="K88" s="56"/>
      <c r="L88" s="102">
        <f t="shared" si="20"/>
        <v>0</v>
      </c>
      <c r="M88" s="102"/>
      <c r="N88" s="82">
        <f t="shared" si="21"/>
        <v>0</v>
      </c>
    </row>
    <row r="89" spans="1:14" ht="12.75" customHeight="1" x14ac:dyDescent="0.2">
      <c r="A89" s="149"/>
      <c r="B89" s="1" t="s">
        <v>51</v>
      </c>
      <c r="C89" s="106"/>
      <c r="D89" s="107"/>
      <c r="E89" s="103">
        <v>14000</v>
      </c>
      <c r="F89" s="97" t="str">
        <f t="shared" si="19"/>
        <v/>
      </c>
      <c r="G89" s="109" t="s">
        <v>6</v>
      </c>
      <c r="H89" s="16"/>
      <c r="I89" s="99" t="b">
        <v>0</v>
      </c>
      <c r="J89" s="53">
        <v>1</v>
      </c>
      <c r="K89" s="56"/>
      <c r="L89" s="102">
        <f t="shared" si="20"/>
        <v>0</v>
      </c>
      <c r="M89" s="102"/>
      <c r="N89" s="82">
        <f t="shared" si="21"/>
        <v>0</v>
      </c>
    </row>
    <row r="90" spans="1:14" ht="12.75" customHeight="1" x14ac:dyDescent="0.2">
      <c r="A90" s="149"/>
      <c r="B90" s="1" t="s">
        <v>52</v>
      </c>
      <c r="C90" s="106"/>
      <c r="D90" s="107"/>
      <c r="E90" s="103">
        <v>22500</v>
      </c>
      <c r="F90" s="97" t="str">
        <f t="shared" si="19"/>
        <v/>
      </c>
      <c r="G90" s="109" t="s">
        <v>6</v>
      </c>
      <c r="H90" s="16"/>
      <c r="I90" s="99" t="b">
        <v>0</v>
      </c>
      <c r="J90" s="53">
        <v>1</v>
      </c>
      <c r="K90" s="56"/>
      <c r="L90" s="102">
        <f t="shared" si="20"/>
        <v>0</v>
      </c>
      <c r="M90" s="102"/>
      <c r="N90" s="82">
        <f t="shared" si="21"/>
        <v>0</v>
      </c>
    </row>
    <row r="91" spans="1:14" ht="12.75" customHeight="1" x14ac:dyDescent="0.2">
      <c r="A91" s="149"/>
      <c r="B91" s="1" t="s">
        <v>54</v>
      </c>
      <c r="C91" s="106"/>
      <c r="D91" s="107"/>
      <c r="E91" s="103">
        <v>400</v>
      </c>
      <c r="F91" s="97" t="str">
        <f t="shared" si="19"/>
        <v/>
      </c>
      <c r="G91" s="108" t="s">
        <v>2</v>
      </c>
      <c r="H91" s="16"/>
      <c r="I91" s="99" t="b">
        <v>0</v>
      </c>
      <c r="J91" s="53">
        <v>1</v>
      </c>
      <c r="K91" s="56"/>
      <c r="L91" s="102">
        <f t="shared" si="20"/>
        <v>0</v>
      </c>
      <c r="M91" s="102"/>
      <c r="N91" s="82">
        <f t="shared" si="21"/>
        <v>0</v>
      </c>
    </row>
    <row r="92" spans="1:14" ht="12.75" customHeight="1" x14ac:dyDescent="0.2">
      <c r="A92" s="149"/>
      <c r="B92" s="1" t="s">
        <v>55</v>
      </c>
      <c r="C92" s="106"/>
      <c r="D92" s="107"/>
      <c r="E92" s="103">
        <v>400</v>
      </c>
      <c r="F92" s="97" t="str">
        <f t="shared" si="19"/>
        <v/>
      </c>
      <c r="G92" s="109" t="s">
        <v>2</v>
      </c>
      <c r="H92" s="16"/>
      <c r="I92" s="99" t="b">
        <v>0</v>
      </c>
      <c r="J92" s="53">
        <v>1</v>
      </c>
      <c r="K92" s="56"/>
      <c r="L92" s="102">
        <f t="shared" si="20"/>
        <v>0</v>
      </c>
      <c r="M92" s="102"/>
      <c r="N92" s="82">
        <f t="shared" si="21"/>
        <v>0</v>
      </c>
    </row>
    <row r="93" spans="1:14" ht="12.75" customHeight="1" x14ac:dyDescent="0.2">
      <c r="A93" s="149"/>
      <c r="B93" s="1" t="s">
        <v>53</v>
      </c>
      <c r="C93" s="106"/>
      <c r="D93" s="107"/>
      <c r="E93" s="103">
        <v>400</v>
      </c>
      <c r="F93" s="97" t="str">
        <f t="shared" si="19"/>
        <v/>
      </c>
      <c r="G93" s="109" t="s">
        <v>2</v>
      </c>
      <c r="H93" s="16"/>
      <c r="I93" s="99" t="b">
        <v>0</v>
      </c>
      <c r="J93" s="53">
        <v>1</v>
      </c>
      <c r="K93" s="56"/>
      <c r="L93" s="102">
        <f t="shared" si="20"/>
        <v>0</v>
      </c>
      <c r="M93" s="102"/>
      <c r="N93" s="82">
        <f t="shared" si="21"/>
        <v>0</v>
      </c>
    </row>
    <row r="94" spans="1:14" ht="12.75" customHeight="1" x14ac:dyDescent="0.2">
      <c r="A94" s="149"/>
      <c r="B94" s="1" t="s">
        <v>56</v>
      </c>
      <c r="C94" s="106"/>
      <c r="D94" s="107"/>
      <c r="E94" s="103">
        <v>100</v>
      </c>
      <c r="F94" s="97" t="str">
        <f t="shared" si="19"/>
        <v/>
      </c>
      <c r="G94" s="109" t="s">
        <v>2</v>
      </c>
      <c r="H94" s="16"/>
      <c r="I94" s="99" t="b">
        <v>0</v>
      </c>
      <c r="J94" s="53">
        <v>1</v>
      </c>
      <c r="K94" s="56"/>
      <c r="L94" s="102">
        <f t="shared" si="20"/>
        <v>0</v>
      </c>
      <c r="M94" s="102"/>
      <c r="N94" s="82">
        <f t="shared" si="21"/>
        <v>0</v>
      </c>
    </row>
    <row r="95" spans="1:14" ht="12.75" customHeight="1" x14ac:dyDescent="0.2">
      <c r="A95" s="149"/>
      <c r="B95" s="1" t="s">
        <v>57</v>
      </c>
      <c r="C95" s="106"/>
      <c r="D95" s="107"/>
      <c r="E95" s="103">
        <v>100</v>
      </c>
      <c r="F95" s="97" t="str">
        <f t="shared" si="19"/>
        <v/>
      </c>
      <c r="G95" s="109" t="s">
        <v>2</v>
      </c>
      <c r="H95" s="16"/>
      <c r="I95" s="99" t="b">
        <v>0</v>
      </c>
      <c r="J95" s="53">
        <v>1</v>
      </c>
      <c r="K95" s="56"/>
      <c r="L95" s="102">
        <f t="shared" si="20"/>
        <v>0</v>
      </c>
      <c r="M95" s="102"/>
      <c r="N95" s="82">
        <f t="shared" si="21"/>
        <v>0</v>
      </c>
    </row>
    <row r="96" spans="1:14" ht="12.75" customHeight="1" x14ac:dyDescent="0.2">
      <c r="A96" s="149"/>
      <c r="B96" s="1" t="s">
        <v>58</v>
      </c>
      <c r="C96" s="106"/>
      <c r="D96" s="107"/>
      <c r="E96" s="103">
        <v>100</v>
      </c>
      <c r="F96" s="97" t="str">
        <f t="shared" si="19"/>
        <v/>
      </c>
      <c r="G96" s="109" t="s">
        <v>2</v>
      </c>
      <c r="H96" s="16"/>
      <c r="I96" s="99" t="b">
        <v>0</v>
      </c>
      <c r="J96" s="53">
        <v>1</v>
      </c>
      <c r="K96" s="56"/>
      <c r="L96" s="102">
        <f t="shared" si="20"/>
        <v>0</v>
      </c>
      <c r="M96" s="102"/>
      <c r="N96" s="82">
        <f t="shared" si="21"/>
        <v>0</v>
      </c>
    </row>
    <row r="97" spans="1:14" ht="12.75" customHeight="1" x14ac:dyDescent="0.2">
      <c r="A97" s="149"/>
      <c r="B97" s="1" t="s">
        <v>59</v>
      </c>
      <c r="C97" s="106"/>
      <c r="D97" s="107"/>
      <c r="E97" s="103">
        <v>200</v>
      </c>
      <c r="F97" s="97" t="str">
        <f t="shared" si="19"/>
        <v/>
      </c>
      <c r="G97" s="109" t="s">
        <v>2</v>
      </c>
      <c r="H97" s="16"/>
      <c r="I97" s="99" t="b">
        <v>0</v>
      </c>
      <c r="J97" s="53">
        <v>1</v>
      </c>
      <c r="K97" s="56"/>
      <c r="L97" s="102">
        <f t="shared" si="20"/>
        <v>0</v>
      </c>
      <c r="M97" s="102"/>
      <c r="N97" s="82">
        <f t="shared" si="21"/>
        <v>0</v>
      </c>
    </row>
    <row r="98" spans="1:14" ht="12.75" customHeight="1" x14ac:dyDescent="0.2">
      <c r="A98" s="149"/>
      <c r="B98" s="1" t="s">
        <v>104</v>
      </c>
      <c r="C98" s="106"/>
      <c r="D98" s="107"/>
      <c r="E98" s="103">
        <v>30</v>
      </c>
      <c r="F98" s="97" t="str">
        <f t="shared" si="19"/>
        <v/>
      </c>
      <c r="G98" s="109" t="s">
        <v>29</v>
      </c>
      <c r="H98" s="16"/>
      <c r="I98" s="99" t="b">
        <v>0</v>
      </c>
      <c r="J98" s="53">
        <v>1</v>
      </c>
      <c r="K98" s="56"/>
      <c r="L98" s="102">
        <f t="shared" si="20"/>
        <v>0</v>
      </c>
      <c r="M98" s="102"/>
      <c r="N98" s="82">
        <f t="shared" si="21"/>
        <v>0</v>
      </c>
    </row>
    <row r="99" spans="1:14" ht="12.75" customHeight="1" x14ac:dyDescent="0.2">
      <c r="A99" s="149"/>
      <c r="B99" s="1" t="s">
        <v>60</v>
      </c>
      <c r="C99" s="106"/>
      <c r="D99" s="107"/>
      <c r="E99" s="103">
        <v>500</v>
      </c>
      <c r="F99" s="97" t="str">
        <f t="shared" si="19"/>
        <v/>
      </c>
      <c r="G99" s="109" t="s">
        <v>2</v>
      </c>
      <c r="H99" s="16"/>
      <c r="I99" s="99" t="b">
        <v>0</v>
      </c>
      <c r="J99" s="53">
        <v>1</v>
      </c>
      <c r="K99" s="56"/>
      <c r="L99" s="102">
        <f t="shared" si="20"/>
        <v>0</v>
      </c>
      <c r="M99" s="102"/>
      <c r="N99" s="82">
        <f t="shared" si="21"/>
        <v>0</v>
      </c>
    </row>
    <row r="100" spans="1:14" ht="12.75" customHeight="1" x14ac:dyDescent="0.2">
      <c r="A100" s="149"/>
      <c r="B100" s="1" t="s">
        <v>61</v>
      </c>
      <c r="C100" s="106"/>
      <c r="D100" s="107"/>
      <c r="E100" s="103">
        <v>500</v>
      </c>
      <c r="F100" s="97" t="str">
        <f t="shared" si="19"/>
        <v/>
      </c>
      <c r="G100" s="109" t="s">
        <v>2</v>
      </c>
      <c r="H100" s="16"/>
      <c r="I100" s="99" t="b">
        <v>0</v>
      </c>
      <c r="J100" s="53">
        <v>1</v>
      </c>
      <c r="K100" s="56"/>
      <c r="L100" s="102">
        <f t="shared" si="20"/>
        <v>0</v>
      </c>
      <c r="M100" s="102"/>
      <c r="N100" s="82">
        <f t="shared" si="21"/>
        <v>0</v>
      </c>
    </row>
    <row r="101" spans="1:14" ht="12.75" customHeight="1" x14ac:dyDescent="0.2">
      <c r="A101" s="149"/>
      <c r="B101" s="1" t="s">
        <v>62</v>
      </c>
      <c r="C101" s="106"/>
      <c r="D101" s="107"/>
      <c r="E101" s="103">
        <v>500</v>
      </c>
      <c r="F101" s="97" t="str">
        <f t="shared" si="19"/>
        <v/>
      </c>
      <c r="G101" s="109" t="s">
        <v>2</v>
      </c>
      <c r="H101" s="16"/>
      <c r="I101" s="99" t="b">
        <v>0</v>
      </c>
      <c r="J101" s="53">
        <v>1</v>
      </c>
      <c r="K101" s="56"/>
      <c r="L101" s="102">
        <f t="shared" si="20"/>
        <v>0</v>
      </c>
      <c r="M101" s="102"/>
      <c r="N101" s="82">
        <f t="shared" si="21"/>
        <v>0</v>
      </c>
    </row>
    <row r="102" spans="1:14" ht="12.75" customHeight="1" x14ac:dyDescent="0.2">
      <c r="A102" s="149"/>
      <c r="B102" s="1" t="s">
        <v>105</v>
      </c>
      <c r="C102" s="106"/>
      <c r="D102" s="107"/>
      <c r="E102" s="103">
        <v>5</v>
      </c>
      <c r="F102" s="97" t="str">
        <f t="shared" si="19"/>
        <v/>
      </c>
      <c r="G102" s="109" t="s">
        <v>2</v>
      </c>
      <c r="H102" s="16"/>
      <c r="I102" s="99" t="b">
        <v>0</v>
      </c>
      <c r="J102" s="53">
        <v>1</v>
      </c>
      <c r="K102" s="56"/>
      <c r="L102" s="102">
        <f t="shared" si="20"/>
        <v>0</v>
      </c>
      <c r="M102" s="102"/>
      <c r="N102" s="82">
        <f t="shared" si="21"/>
        <v>0</v>
      </c>
    </row>
    <row r="103" spans="1:14" ht="12.75" customHeight="1" thickBot="1" x14ac:dyDescent="0.25">
      <c r="A103" s="150"/>
      <c r="B103" s="56"/>
      <c r="C103" s="106"/>
      <c r="D103" s="107"/>
      <c r="E103" s="133"/>
      <c r="F103" s="97" t="str">
        <f t="shared" si="19"/>
        <v/>
      </c>
      <c r="G103" s="109" t="s">
        <v>2</v>
      </c>
      <c r="H103" s="16"/>
      <c r="I103" s="99" t="b">
        <v>0</v>
      </c>
      <c r="J103" s="53">
        <v>1</v>
      </c>
      <c r="K103" s="56"/>
      <c r="L103" s="102">
        <f t="shared" si="20"/>
        <v>0</v>
      </c>
      <c r="M103" s="102"/>
      <c r="N103" s="82">
        <f t="shared" si="21"/>
        <v>0</v>
      </c>
    </row>
    <row r="104" spans="1:14" ht="17.25" customHeight="1" thickBot="1" x14ac:dyDescent="0.3">
      <c r="B104" s="173"/>
      <c r="C104" s="173"/>
      <c r="D104" s="173"/>
      <c r="E104" s="94"/>
      <c r="F104" s="23"/>
      <c r="G104" s="5"/>
      <c r="I104" s="12"/>
      <c r="J104" s="34" t="s">
        <v>19</v>
      </c>
      <c r="K104" s="174">
        <f>SUM(N80:N103)</f>
        <v>0</v>
      </c>
      <c r="L104" s="175"/>
      <c r="M104" s="175"/>
      <c r="N104" s="176"/>
    </row>
    <row r="105" spans="1:14" ht="12.75" customHeight="1" x14ac:dyDescent="0.25">
      <c r="A105" s="148" t="s">
        <v>16</v>
      </c>
      <c r="B105" s="120" t="s">
        <v>63</v>
      </c>
      <c r="C105" s="131"/>
      <c r="D105" s="130"/>
      <c r="F105" s="14"/>
      <c r="G105" s="118" t="s">
        <v>86</v>
      </c>
      <c r="H105" s="92"/>
      <c r="I105" s="91">
        <v>4</v>
      </c>
      <c r="J105" s="87"/>
      <c r="K105" s="13"/>
      <c r="L105" s="13"/>
      <c r="M105" s="13"/>
      <c r="N105" s="13"/>
    </row>
    <row r="106" spans="1:14" ht="17.25" customHeight="1" x14ac:dyDescent="0.3">
      <c r="A106" s="149"/>
      <c r="B106" s="121">
        <v>4000</v>
      </c>
      <c r="C106" s="124">
        <v>0.02</v>
      </c>
      <c r="D106" s="127"/>
      <c r="F106" s="119"/>
      <c r="G106" s="117" t="s">
        <v>91</v>
      </c>
      <c r="H106" s="92"/>
      <c r="I106" s="12"/>
      <c r="J106" s="90">
        <v>1</v>
      </c>
      <c r="K106" s="13"/>
      <c r="L106" s="13"/>
      <c r="M106" s="13"/>
      <c r="N106" s="13"/>
    </row>
    <row r="107" spans="1:14" ht="17.25" customHeight="1" x14ac:dyDescent="0.3">
      <c r="A107" s="149"/>
      <c r="B107" s="122">
        <v>6000</v>
      </c>
      <c r="C107" s="125">
        <v>0.03</v>
      </c>
      <c r="D107" s="128"/>
      <c r="F107" s="119"/>
      <c r="G107" s="117" t="s">
        <v>92</v>
      </c>
      <c r="H107" s="92"/>
      <c r="I107" s="12"/>
      <c r="J107" s="90">
        <v>1</v>
      </c>
      <c r="K107" s="13"/>
      <c r="L107" s="13"/>
      <c r="M107" s="13"/>
      <c r="N107" s="13"/>
    </row>
    <row r="108" spans="1:14" ht="17.25" customHeight="1" x14ac:dyDescent="0.3">
      <c r="A108" s="150"/>
      <c r="B108" s="123">
        <v>10000</v>
      </c>
      <c r="C108" s="126">
        <v>0.05</v>
      </c>
      <c r="D108" s="129"/>
      <c r="F108" s="119"/>
      <c r="G108" s="117" t="s">
        <v>93</v>
      </c>
      <c r="H108" s="93"/>
      <c r="J108" s="90">
        <v>1</v>
      </c>
    </row>
    <row r="109" spans="1:14" ht="6.75" customHeight="1" x14ac:dyDescent="0.3">
      <c r="B109" s="30"/>
      <c r="C109" s="31"/>
      <c r="D109" s="31"/>
      <c r="E109" s="31"/>
      <c r="F109" s="32"/>
      <c r="G109" s="32"/>
    </row>
    <row r="110" spans="1:14" ht="17.25" customHeight="1" x14ac:dyDescent="0.2">
      <c r="A110" s="161" t="s">
        <v>10</v>
      </c>
      <c r="B110" s="161"/>
      <c r="C110" s="161"/>
      <c r="D110" s="161"/>
      <c r="E110" s="161"/>
      <c r="F110" s="161"/>
      <c r="G110" s="161"/>
      <c r="H110" s="161"/>
      <c r="I110" s="161"/>
      <c r="J110" s="161"/>
      <c r="K110" s="161"/>
      <c r="L110" s="161"/>
      <c r="M110" s="161"/>
      <c r="N110" s="161"/>
    </row>
    <row r="111" spans="1:14" ht="12.75" customHeight="1" x14ac:dyDescent="0.2">
      <c r="B111" s="4"/>
      <c r="C111" s="4"/>
      <c r="D111" s="20"/>
      <c r="E111" s="20"/>
      <c r="F111" s="24"/>
      <c r="G111" s="160" t="s">
        <v>17</v>
      </c>
      <c r="H111" s="160"/>
      <c r="I111" s="132"/>
      <c r="J111" s="159">
        <f ca="1">TODAY()</f>
        <v>46132</v>
      </c>
      <c r="K111" s="159"/>
      <c r="L111" s="159"/>
      <c r="M111" s="159"/>
      <c r="N111" s="159"/>
    </row>
    <row r="112" spans="1:14" ht="21" customHeight="1" x14ac:dyDescent="0.25">
      <c r="B112" s="156" t="s">
        <v>11</v>
      </c>
      <c r="C112" s="156"/>
      <c r="D112" s="156"/>
      <c r="E112" s="156"/>
      <c r="F112" s="156"/>
      <c r="G112" s="156"/>
      <c r="H112" s="156"/>
      <c r="I112" s="27"/>
      <c r="J112" s="162">
        <f>K78</f>
        <v>0</v>
      </c>
      <c r="K112" s="162"/>
      <c r="L112" s="162"/>
      <c r="M112" s="162"/>
      <c r="N112" s="162"/>
    </row>
    <row r="113" spans="1:15" ht="21" customHeight="1" x14ac:dyDescent="0.25">
      <c r="B113" s="156" t="s">
        <v>4</v>
      </c>
      <c r="C113" s="156"/>
      <c r="D113" s="156"/>
      <c r="E113" s="156"/>
      <c r="F113" s="156"/>
      <c r="G113" s="156"/>
      <c r="H113" s="156"/>
      <c r="I113" s="27"/>
      <c r="J113" s="162">
        <f>K104</f>
        <v>0</v>
      </c>
      <c r="K113" s="162"/>
      <c r="L113" s="162"/>
      <c r="M113" s="162"/>
      <c r="N113" s="162"/>
    </row>
    <row r="114" spans="1:15" ht="21" customHeight="1" x14ac:dyDescent="0.25">
      <c r="B114" s="157" t="s">
        <v>14</v>
      </c>
      <c r="C114" s="157"/>
      <c r="D114" s="157"/>
      <c r="E114" s="157"/>
      <c r="F114" s="157"/>
      <c r="G114" s="157"/>
      <c r="H114" s="157"/>
      <c r="I114" s="28"/>
      <c r="J114" s="167"/>
      <c r="K114" s="167"/>
      <c r="L114" s="167"/>
      <c r="M114" s="167"/>
      <c r="N114" s="167"/>
    </row>
    <row r="115" spans="1:15" ht="21" customHeight="1" x14ac:dyDescent="0.25">
      <c r="B115" s="158" t="s">
        <v>12</v>
      </c>
      <c r="C115" s="158"/>
      <c r="D115" s="158"/>
      <c r="E115" s="158"/>
      <c r="F115" s="158"/>
      <c r="G115" s="158"/>
      <c r="H115" s="158"/>
      <c r="I115" s="27"/>
      <c r="J115" s="154">
        <f>ROUND(IF(AND(I78&gt;=B106,I78&lt;B107),I78*C106,IF(AND(I78&gt;=B107,I78&lt;B108),I78*C107,IF(I78&gt;=B108,I78*C108,0))),-1)</f>
        <v>0</v>
      </c>
      <c r="K115" s="154"/>
      <c r="L115" s="154"/>
      <c r="M115" s="154"/>
      <c r="N115" s="154"/>
      <c r="O115" s="15"/>
    </row>
    <row r="116" spans="1:15" ht="21" customHeight="1" thickBot="1" x14ac:dyDescent="0.3">
      <c r="B116" s="157" t="s">
        <v>13</v>
      </c>
      <c r="C116" s="157"/>
      <c r="D116" s="157"/>
      <c r="E116" s="157"/>
      <c r="F116" s="157"/>
      <c r="G116" s="157"/>
      <c r="H116" s="157"/>
      <c r="I116" s="28"/>
      <c r="J116" s="155"/>
      <c r="K116" s="155"/>
      <c r="L116" s="155"/>
      <c r="M116" s="155"/>
      <c r="N116" s="155"/>
    </row>
    <row r="117" spans="1:15" ht="22.5" customHeight="1" thickBot="1" x14ac:dyDescent="0.35">
      <c r="B117" s="166" t="s">
        <v>15</v>
      </c>
      <c r="C117" s="166"/>
      <c r="D117" s="166"/>
      <c r="E117" s="166"/>
      <c r="F117" s="166"/>
      <c r="G117" s="166"/>
      <c r="H117" s="166"/>
      <c r="I117" s="29"/>
      <c r="J117" s="163">
        <f>J112+J113+J114-J115-J116</f>
        <v>0</v>
      </c>
      <c r="K117" s="164"/>
      <c r="L117" s="164"/>
      <c r="M117" s="164"/>
      <c r="N117" s="165"/>
    </row>
    <row r="118" spans="1:15" ht="28.5" customHeight="1" x14ac:dyDescent="0.2">
      <c r="A118" t="s">
        <v>70</v>
      </c>
      <c r="F118" s="24"/>
      <c r="G118" s="4"/>
    </row>
    <row r="119" spans="1:15" x14ac:dyDescent="0.2">
      <c r="A119" t="s">
        <v>87</v>
      </c>
      <c r="F119" s="24"/>
      <c r="G119" s="4"/>
    </row>
    <row r="120" spans="1:15" x14ac:dyDescent="0.2">
      <c r="F120" s="24"/>
      <c r="G120" s="4"/>
    </row>
    <row r="121" spans="1:15" x14ac:dyDescent="0.2">
      <c r="F121" s="24"/>
      <c r="G121" s="4"/>
    </row>
    <row r="122" spans="1:15" x14ac:dyDescent="0.2">
      <c r="B122" s="4"/>
      <c r="C122" s="4"/>
      <c r="D122" s="20"/>
      <c r="E122" s="20"/>
      <c r="F122" s="24"/>
      <c r="G122" s="4"/>
    </row>
    <row r="123" spans="1:15" x14ac:dyDescent="0.2">
      <c r="B123" s="4"/>
      <c r="C123" s="4"/>
      <c r="D123" s="20"/>
      <c r="E123" s="20"/>
      <c r="F123" s="24"/>
      <c r="G123" s="4"/>
    </row>
    <row r="124" spans="1:15" x14ac:dyDescent="0.2">
      <c r="B124" s="4"/>
      <c r="C124" s="4"/>
      <c r="D124" s="20"/>
      <c r="E124" s="20"/>
      <c r="F124" s="24"/>
      <c r="G124" s="4"/>
    </row>
    <row r="125" spans="1:15" x14ac:dyDescent="0.2">
      <c r="B125" s="4"/>
      <c r="C125" s="4"/>
      <c r="D125" s="20"/>
      <c r="E125" s="20"/>
      <c r="F125" s="24"/>
      <c r="G125" s="4"/>
    </row>
    <row r="126" spans="1:15" x14ac:dyDescent="0.2">
      <c r="B126" s="4"/>
      <c r="C126" s="4"/>
      <c r="D126" s="20"/>
      <c r="E126" s="20"/>
      <c r="F126" s="24"/>
      <c r="G126" s="4"/>
    </row>
    <row r="127" spans="1:15" x14ac:dyDescent="0.2">
      <c r="B127" s="4"/>
      <c r="C127" s="4"/>
      <c r="D127" s="20"/>
      <c r="E127" s="20"/>
      <c r="F127" s="24"/>
      <c r="G127" s="4"/>
    </row>
    <row r="128" spans="1:15" x14ac:dyDescent="0.2">
      <c r="B128" s="4"/>
      <c r="C128" s="4"/>
      <c r="D128" s="20"/>
      <c r="E128" s="20"/>
      <c r="F128" s="24"/>
      <c r="G128" s="4"/>
    </row>
    <row r="129" spans="2:7" x14ac:dyDescent="0.2">
      <c r="B129" s="4"/>
      <c r="C129" s="4"/>
      <c r="D129" s="20"/>
      <c r="E129" s="20"/>
      <c r="F129" s="24"/>
      <c r="G129" s="4"/>
    </row>
  </sheetData>
  <sheetProtection algorithmName="SHA-512" hashValue="JG+XnSwluqtxaYnCve1Q/WNZZ6jJG7pabgE8vEprEgjHftHiKcl2KrcypkAhCzPc93mxXYaJ0qN8qJxF4jB2RA==" saltValue="kpogF0nD5+rPXgg2fs3sNg==" spinCount="100000" sheet="1" objects="1" scenarios="1" selectLockedCells="1"/>
  <mergeCells count="33">
    <mergeCell ref="J117:N117"/>
    <mergeCell ref="B117:H117"/>
    <mergeCell ref="J114:N114"/>
    <mergeCell ref="B1:N1"/>
    <mergeCell ref="K79:N79"/>
    <mergeCell ref="K78:N78"/>
    <mergeCell ref="B104:D104"/>
    <mergeCell ref="K104:N104"/>
    <mergeCell ref="A2:B2"/>
    <mergeCell ref="E2:G2"/>
    <mergeCell ref="A80:A103"/>
    <mergeCell ref="A105:A108"/>
    <mergeCell ref="J116:N116"/>
    <mergeCell ref="B112:H112"/>
    <mergeCell ref="B113:H113"/>
    <mergeCell ref="B114:H114"/>
    <mergeCell ref="B115:H115"/>
    <mergeCell ref="B116:H116"/>
    <mergeCell ref="J112:N112"/>
    <mergeCell ref="J113:N113"/>
    <mergeCell ref="A44:A52"/>
    <mergeCell ref="A53:A57"/>
    <mergeCell ref="A58:A77"/>
    <mergeCell ref="C3:E3"/>
    <mergeCell ref="J115:N115"/>
    <mergeCell ref="J111:N111"/>
    <mergeCell ref="G111:H111"/>
    <mergeCell ref="A110:N110"/>
    <mergeCell ref="A8:A16"/>
    <mergeCell ref="A17:A25"/>
    <mergeCell ref="A4:A7"/>
    <mergeCell ref="A27:A36"/>
    <mergeCell ref="A37:A43"/>
  </mergeCells>
  <phoneticPr fontId="0" type="noConversion"/>
  <conditionalFormatting sqref="K78:N78">
    <cfRule type="cellIs" dxfId="14" priority="7" stopIfTrue="1" operator="between">
      <formula>$B$106</formula>
      <formula>$B$107-1</formula>
    </cfRule>
    <cfRule type="cellIs" dxfId="13" priority="8" stopIfTrue="1" operator="between">
      <formula>$B$107</formula>
      <formula>$B$108-1</formula>
    </cfRule>
    <cfRule type="cellIs" dxfId="12" priority="9" stopIfTrue="1" operator="greaterThanOrEqual">
      <formula>$B$108</formula>
    </cfRule>
  </conditionalFormatting>
  <conditionalFormatting sqref="H4:H77 H80:H103">
    <cfRule type="expression" dxfId="11" priority="3">
      <formula>$I$2=TRUE</formula>
    </cfRule>
    <cfRule type="expression" dxfId="10" priority="6">
      <formula>$I$2=FALSE</formula>
    </cfRule>
  </conditionalFormatting>
  <conditionalFormatting sqref="N80:N103 N4:N77">
    <cfRule type="expression" dxfId="9" priority="1">
      <formula>$I$2=TRUE</formula>
    </cfRule>
    <cfRule type="expression" dxfId="8" priority="2">
      <formula>$I$2=FALSE</formula>
    </cfRule>
  </conditionalFormatting>
  <pageMargins left="0.25" right="0.25" top="0.75" bottom="0.75" header="0.3" footer="0.3"/>
  <pageSetup paperSize="9" orientation="portrait" horizontalDpi="240" verticalDpi="144" r:id="rId1"/>
  <headerFooter alignWithMargins="0">
    <oddHeader>&amp;L&amp;G&amp;C
&amp;G&amp;Rстр.&amp;P</oddHeader>
    <oddFooter>&amp;Linfo@favi.pro&amp;CГарантия - 1 год&amp;R903-311-86-42</oddFooter>
  </headerFooter>
  <drawing r:id="rId2"/>
  <legacyDrawing r:id="rId3"/>
  <legacyDrawingHF r:id="rId4"/>
  <picture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6" name="Check Box 1">
              <controlPr defaultSize="0" autoFill="0" autoLine="0" autoPict="0">
                <anchor moveWithCells="1">
                  <from>
                    <xdr:col>7</xdr:col>
                    <xdr:colOff>0</xdr:colOff>
                    <xdr:row>2</xdr:row>
                    <xdr:rowOff>466725</xdr:rowOff>
                  </from>
                  <to>
                    <xdr:col>9</xdr:col>
                    <xdr:colOff>85725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7" name="Check Box 2">
              <controlPr defaultSize="0" autoFill="0" autoLine="0" autoPict="0">
                <anchor moveWithCells="1">
                  <from>
                    <xdr:col>7</xdr:col>
                    <xdr:colOff>0</xdr:colOff>
                    <xdr:row>3</xdr:row>
                    <xdr:rowOff>104775</xdr:rowOff>
                  </from>
                  <to>
                    <xdr:col>9</xdr:col>
                    <xdr:colOff>85725</xdr:colOff>
                    <xdr:row>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8" name="Check Box 3">
              <controlPr defaultSize="0" autoFill="0" autoLine="0" autoPict="0">
                <anchor moveWithCells="1">
                  <from>
                    <xdr:col>6</xdr:col>
                    <xdr:colOff>523875</xdr:colOff>
                    <xdr:row>4</xdr:row>
                    <xdr:rowOff>133350</xdr:rowOff>
                  </from>
                  <to>
                    <xdr:col>9</xdr:col>
                    <xdr:colOff>85725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9" name="Check Box 4">
              <controlPr defaultSize="0" autoFill="0" autoLine="0" autoPict="0">
                <anchor moveWithCells="1">
                  <from>
                    <xdr:col>6</xdr:col>
                    <xdr:colOff>523875</xdr:colOff>
                    <xdr:row>5</xdr:row>
                    <xdr:rowOff>133350</xdr:rowOff>
                  </from>
                  <to>
                    <xdr:col>9</xdr:col>
                    <xdr:colOff>85725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10" name="Check Box 5">
              <controlPr defaultSize="0" autoFill="0" autoLine="0" autoPict="0">
                <anchor moveWithCells="1">
                  <from>
                    <xdr:col>6</xdr:col>
                    <xdr:colOff>523875</xdr:colOff>
                    <xdr:row>6</xdr:row>
                    <xdr:rowOff>133350</xdr:rowOff>
                  </from>
                  <to>
                    <xdr:col>9</xdr:col>
                    <xdr:colOff>85725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11" name="Check Box 6">
              <controlPr defaultSize="0" autoFill="0" autoLine="0" autoPict="0">
                <anchor moveWithCells="1">
                  <from>
                    <xdr:col>6</xdr:col>
                    <xdr:colOff>523875</xdr:colOff>
                    <xdr:row>7</xdr:row>
                    <xdr:rowOff>133350</xdr:rowOff>
                  </from>
                  <to>
                    <xdr:col>9</xdr:col>
                    <xdr:colOff>85725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2" name="Check Box 7">
              <controlPr defaultSize="0" autoFill="0" autoLine="0" autoPict="0">
                <anchor moveWithCells="1">
                  <from>
                    <xdr:col>6</xdr:col>
                    <xdr:colOff>523875</xdr:colOff>
                    <xdr:row>8</xdr:row>
                    <xdr:rowOff>133350</xdr:rowOff>
                  </from>
                  <to>
                    <xdr:col>9</xdr:col>
                    <xdr:colOff>85725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3" name="Check Box 8">
              <controlPr defaultSize="0" autoFill="0" autoLine="0" autoPict="0">
                <anchor moveWithCells="1">
                  <from>
                    <xdr:col>6</xdr:col>
                    <xdr:colOff>523875</xdr:colOff>
                    <xdr:row>9</xdr:row>
                    <xdr:rowOff>123825</xdr:rowOff>
                  </from>
                  <to>
                    <xdr:col>9</xdr:col>
                    <xdr:colOff>85725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4" name="Check Box 9">
              <controlPr defaultSize="0" autoFill="0" autoLine="0" autoPict="0">
                <anchor moveWithCells="1">
                  <from>
                    <xdr:col>6</xdr:col>
                    <xdr:colOff>523875</xdr:colOff>
                    <xdr:row>10</xdr:row>
                    <xdr:rowOff>133350</xdr:rowOff>
                  </from>
                  <to>
                    <xdr:col>9</xdr:col>
                    <xdr:colOff>85725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5" name="Check Box 10">
              <controlPr defaultSize="0" autoFill="0" autoLine="0" autoPict="0">
                <anchor moveWithCells="1">
                  <from>
                    <xdr:col>6</xdr:col>
                    <xdr:colOff>523875</xdr:colOff>
                    <xdr:row>11</xdr:row>
                    <xdr:rowOff>133350</xdr:rowOff>
                  </from>
                  <to>
                    <xdr:col>9</xdr:col>
                    <xdr:colOff>85725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6" name="Check Box 11">
              <controlPr defaultSize="0" autoFill="0" autoLine="0" autoPict="0">
                <anchor moveWithCells="1">
                  <from>
                    <xdr:col>6</xdr:col>
                    <xdr:colOff>523875</xdr:colOff>
                    <xdr:row>12</xdr:row>
                    <xdr:rowOff>133350</xdr:rowOff>
                  </from>
                  <to>
                    <xdr:col>9</xdr:col>
                    <xdr:colOff>85725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7" name="Check Box 12">
              <controlPr defaultSize="0" autoFill="0" autoLine="0" autoPict="0">
                <anchor moveWithCells="1">
                  <from>
                    <xdr:col>6</xdr:col>
                    <xdr:colOff>523875</xdr:colOff>
                    <xdr:row>13</xdr:row>
                    <xdr:rowOff>133350</xdr:rowOff>
                  </from>
                  <to>
                    <xdr:col>9</xdr:col>
                    <xdr:colOff>85725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8" name="Check Box 13">
              <controlPr defaultSize="0" autoFill="0" autoLine="0" autoPict="0">
                <anchor moveWithCells="1">
                  <from>
                    <xdr:col>7</xdr:col>
                    <xdr:colOff>0</xdr:colOff>
                    <xdr:row>14</xdr:row>
                    <xdr:rowOff>133350</xdr:rowOff>
                  </from>
                  <to>
                    <xdr:col>9</xdr:col>
                    <xdr:colOff>85725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9" name="Check Box 14">
              <controlPr defaultSize="0" autoFill="0" autoLine="0" autoPict="0">
                <anchor moveWithCells="1">
                  <from>
                    <xdr:col>6</xdr:col>
                    <xdr:colOff>523875</xdr:colOff>
                    <xdr:row>15</xdr:row>
                    <xdr:rowOff>123825</xdr:rowOff>
                  </from>
                  <to>
                    <xdr:col>9</xdr:col>
                    <xdr:colOff>85725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20" name="Check Box 15">
              <controlPr defaultSize="0" autoFill="0" autoLine="0" autoPict="0">
                <anchor moveWithCells="1">
                  <from>
                    <xdr:col>6</xdr:col>
                    <xdr:colOff>523875</xdr:colOff>
                    <xdr:row>16</xdr:row>
                    <xdr:rowOff>123825</xdr:rowOff>
                  </from>
                  <to>
                    <xdr:col>9</xdr:col>
                    <xdr:colOff>85725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21" name="Check Box 16">
              <controlPr defaultSize="0" autoFill="0" autoLine="0" autoPict="0">
                <anchor moveWithCells="1">
                  <from>
                    <xdr:col>6</xdr:col>
                    <xdr:colOff>523875</xdr:colOff>
                    <xdr:row>17</xdr:row>
                    <xdr:rowOff>133350</xdr:rowOff>
                  </from>
                  <to>
                    <xdr:col>9</xdr:col>
                    <xdr:colOff>85725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2" name="Check Box 17">
              <controlPr defaultSize="0" autoFill="0" autoLine="0" autoPict="0">
                <anchor moveWithCells="1">
                  <from>
                    <xdr:col>6</xdr:col>
                    <xdr:colOff>523875</xdr:colOff>
                    <xdr:row>18</xdr:row>
                    <xdr:rowOff>133350</xdr:rowOff>
                  </from>
                  <to>
                    <xdr:col>9</xdr:col>
                    <xdr:colOff>85725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3" name="Check Box 18">
              <controlPr defaultSize="0" autoFill="0" autoLine="0" autoPict="0">
                <anchor moveWithCells="1">
                  <from>
                    <xdr:col>6</xdr:col>
                    <xdr:colOff>523875</xdr:colOff>
                    <xdr:row>19</xdr:row>
                    <xdr:rowOff>133350</xdr:rowOff>
                  </from>
                  <to>
                    <xdr:col>9</xdr:col>
                    <xdr:colOff>85725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4" name="Check Box 19">
              <controlPr defaultSize="0" autoFill="0" autoLine="0" autoPict="0">
                <anchor moveWithCells="1">
                  <from>
                    <xdr:col>6</xdr:col>
                    <xdr:colOff>523875</xdr:colOff>
                    <xdr:row>20</xdr:row>
                    <xdr:rowOff>133350</xdr:rowOff>
                  </from>
                  <to>
                    <xdr:col>9</xdr:col>
                    <xdr:colOff>85725</xdr:colOff>
                    <xdr:row>22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5" name="Check Box 20">
              <controlPr defaultSize="0" autoFill="0" autoLine="0" autoPict="0">
                <anchor moveWithCells="1">
                  <from>
                    <xdr:col>6</xdr:col>
                    <xdr:colOff>523875</xdr:colOff>
                    <xdr:row>21</xdr:row>
                    <xdr:rowOff>133350</xdr:rowOff>
                  </from>
                  <to>
                    <xdr:col>9</xdr:col>
                    <xdr:colOff>85725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6" name="Check Box 21">
              <controlPr defaultSize="0" autoFill="0" autoLine="0" autoPict="0">
                <anchor moveWithCells="1">
                  <from>
                    <xdr:col>6</xdr:col>
                    <xdr:colOff>523875</xdr:colOff>
                    <xdr:row>22</xdr:row>
                    <xdr:rowOff>133350</xdr:rowOff>
                  </from>
                  <to>
                    <xdr:col>9</xdr:col>
                    <xdr:colOff>85725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7" name="Check Box 22">
              <controlPr defaultSize="0" autoFill="0" autoLine="0" autoPict="0">
                <anchor moveWithCells="1">
                  <from>
                    <xdr:col>6</xdr:col>
                    <xdr:colOff>523875</xdr:colOff>
                    <xdr:row>23</xdr:row>
                    <xdr:rowOff>133350</xdr:rowOff>
                  </from>
                  <to>
                    <xdr:col>9</xdr:col>
                    <xdr:colOff>85725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8" name="Check Box 23">
              <controlPr defaultSize="0" autoFill="0" autoLine="0" autoPict="0">
                <anchor moveWithCells="1">
                  <from>
                    <xdr:col>6</xdr:col>
                    <xdr:colOff>523875</xdr:colOff>
                    <xdr:row>24</xdr:row>
                    <xdr:rowOff>133350</xdr:rowOff>
                  </from>
                  <to>
                    <xdr:col>9</xdr:col>
                    <xdr:colOff>85725</xdr:colOff>
                    <xdr:row>26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9" name="Check Box 24">
              <controlPr defaultSize="0" autoFill="0" autoLine="0" autoPict="0">
                <anchor moveWithCells="1">
                  <from>
                    <xdr:col>6</xdr:col>
                    <xdr:colOff>523875</xdr:colOff>
                    <xdr:row>25</xdr:row>
                    <xdr:rowOff>133350</xdr:rowOff>
                  </from>
                  <to>
                    <xdr:col>9</xdr:col>
                    <xdr:colOff>85725</xdr:colOff>
                    <xdr:row>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30" name="Check Box 25">
              <controlPr defaultSize="0" autoFill="0" autoLine="0" autoPict="0">
                <anchor moveWithCells="1">
                  <from>
                    <xdr:col>6</xdr:col>
                    <xdr:colOff>523875</xdr:colOff>
                    <xdr:row>26</xdr:row>
                    <xdr:rowOff>133350</xdr:rowOff>
                  </from>
                  <to>
                    <xdr:col>9</xdr:col>
                    <xdr:colOff>85725</xdr:colOff>
                    <xdr:row>28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31" name="Check Box 26">
              <controlPr defaultSize="0" autoFill="0" autoLine="0" autoPict="0">
                <anchor moveWithCells="1">
                  <from>
                    <xdr:col>6</xdr:col>
                    <xdr:colOff>523875</xdr:colOff>
                    <xdr:row>27</xdr:row>
                    <xdr:rowOff>133350</xdr:rowOff>
                  </from>
                  <to>
                    <xdr:col>9</xdr:col>
                    <xdr:colOff>85725</xdr:colOff>
                    <xdr:row>29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32" name="Check Box 27">
              <controlPr defaultSize="0" autoFill="0" autoLine="0" autoPict="0">
                <anchor moveWithCells="1">
                  <from>
                    <xdr:col>6</xdr:col>
                    <xdr:colOff>523875</xdr:colOff>
                    <xdr:row>28</xdr:row>
                    <xdr:rowOff>133350</xdr:rowOff>
                  </from>
                  <to>
                    <xdr:col>9</xdr:col>
                    <xdr:colOff>85725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3" name="Check Box 28">
              <controlPr defaultSize="0" autoFill="0" autoLine="0" autoPict="0">
                <anchor moveWithCells="1">
                  <from>
                    <xdr:col>6</xdr:col>
                    <xdr:colOff>523875</xdr:colOff>
                    <xdr:row>29</xdr:row>
                    <xdr:rowOff>133350</xdr:rowOff>
                  </from>
                  <to>
                    <xdr:col>9</xdr:col>
                    <xdr:colOff>85725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4" name="Check Box 29">
              <controlPr defaultSize="0" autoFill="0" autoLine="0" autoPict="0">
                <anchor moveWithCells="1">
                  <from>
                    <xdr:col>6</xdr:col>
                    <xdr:colOff>523875</xdr:colOff>
                    <xdr:row>30</xdr:row>
                    <xdr:rowOff>133350</xdr:rowOff>
                  </from>
                  <to>
                    <xdr:col>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5" name="Check Box 30">
              <controlPr defaultSize="0" autoFill="0" autoLine="0" autoPict="0">
                <anchor moveWithCells="1">
                  <from>
                    <xdr:col>6</xdr:col>
                    <xdr:colOff>523875</xdr:colOff>
                    <xdr:row>31</xdr:row>
                    <xdr:rowOff>133350</xdr:rowOff>
                  </from>
                  <to>
                    <xdr:col>9</xdr:col>
                    <xdr:colOff>85725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6" name="Check Box 31">
              <controlPr defaultSize="0" autoFill="0" autoLine="0" autoPict="0">
                <anchor moveWithCells="1">
                  <from>
                    <xdr:col>6</xdr:col>
                    <xdr:colOff>523875</xdr:colOff>
                    <xdr:row>32</xdr:row>
                    <xdr:rowOff>133350</xdr:rowOff>
                  </from>
                  <to>
                    <xdr:col>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7" name="Check Box 32">
              <controlPr defaultSize="0" autoFill="0" autoLine="0" autoPict="0">
                <anchor moveWithCells="1">
                  <from>
                    <xdr:col>6</xdr:col>
                    <xdr:colOff>523875</xdr:colOff>
                    <xdr:row>33</xdr:row>
                    <xdr:rowOff>133350</xdr:rowOff>
                  </from>
                  <to>
                    <xdr:col>9</xdr:col>
                    <xdr:colOff>85725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8" name="Check Box 33">
              <controlPr defaultSize="0" autoFill="0" autoLine="0" autoPict="0">
                <anchor moveWithCells="1">
                  <from>
                    <xdr:col>6</xdr:col>
                    <xdr:colOff>523875</xdr:colOff>
                    <xdr:row>34</xdr:row>
                    <xdr:rowOff>133350</xdr:rowOff>
                  </from>
                  <to>
                    <xdr:col>9</xdr:col>
                    <xdr:colOff>85725</xdr:colOff>
                    <xdr:row>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9" name="Check Box 34">
              <controlPr defaultSize="0" autoFill="0" autoLine="0" autoPict="0">
                <anchor moveWithCells="1">
                  <from>
                    <xdr:col>6</xdr:col>
                    <xdr:colOff>523875</xdr:colOff>
                    <xdr:row>35</xdr:row>
                    <xdr:rowOff>133350</xdr:rowOff>
                  </from>
                  <to>
                    <xdr:col>9</xdr:col>
                    <xdr:colOff>85725</xdr:colOff>
                    <xdr:row>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40" name="Check Box 35">
              <controlPr defaultSize="0" autoFill="0" autoLine="0" autoPict="0">
                <anchor moveWithCells="1">
                  <from>
                    <xdr:col>6</xdr:col>
                    <xdr:colOff>523875</xdr:colOff>
                    <xdr:row>36</xdr:row>
                    <xdr:rowOff>133350</xdr:rowOff>
                  </from>
                  <to>
                    <xdr:col>9</xdr:col>
                    <xdr:colOff>85725</xdr:colOff>
                    <xdr:row>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41" name="Check Box 36">
              <controlPr defaultSize="0" autoFill="0" autoLine="0" autoPict="0">
                <anchor moveWithCells="1">
                  <from>
                    <xdr:col>6</xdr:col>
                    <xdr:colOff>523875</xdr:colOff>
                    <xdr:row>37</xdr:row>
                    <xdr:rowOff>133350</xdr:rowOff>
                  </from>
                  <to>
                    <xdr:col>9</xdr:col>
                    <xdr:colOff>85725</xdr:colOff>
                    <xdr:row>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2" name="Check Box 38">
              <controlPr defaultSize="0" autoFill="0" autoLine="0" autoPict="0">
                <anchor moveWithCells="1">
                  <from>
                    <xdr:col>6</xdr:col>
                    <xdr:colOff>523875</xdr:colOff>
                    <xdr:row>38</xdr:row>
                    <xdr:rowOff>133350</xdr:rowOff>
                  </from>
                  <to>
                    <xdr:col>9</xdr:col>
                    <xdr:colOff>85725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3" name="Check Box 39">
              <controlPr defaultSize="0" autoFill="0" autoLine="0" autoPict="0">
                <anchor moveWithCells="1">
                  <from>
                    <xdr:col>6</xdr:col>
                    <xdr:colOff>523875</xdr:colOff>
                    <xdr:row>39</xdr:row>
                    <xdr:rowOff>133350</xdr:rowOff>
                  </from>
                  <to>
                    <xdr:col>9</xdr:col>
                    <xdr:colOff>85725</xdr:colOff>
                    <xdr:row>41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4" name="Check Box 41">
              <controlPr defaultSize="0" autoFill="0" autoLine="0" autoPict="0">
                <anchor moveWithCells="1">
                  <from>
                    <xdr:col>6</xdr:col>
                    <xdr:colOff>523875</xdr:colOff>
                    <xdr:row>40</xdr:row>
                    <xdr:rowOff>133350</xdr:rowOff>
                  </from>
                  <to>
                    <xdr:col>9</xdr:col>
                    <xdr:colOff>85725</xdr:colOff>
                    <xdr:row>42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5" name="Check Box 42">
              <controlPr defaultSize="0" autoFill="0" autoLine="0" autoPict="0">
                <anchor moveWithCells="1">
                  <from>
                    <xdr:col>6</xdr:col>
                    <xdr:colOff>523875</xdr:colOff>
                    <xdr:row>41</xdr:row>
                    <xdr:rowOff>133350</xdr:rowOff>
                  </from>
                  <to>
                    <xdr:col>9</xdr:col>
                    <xdr:colOff>85725</xdr:colOff>
                    <xdr:row>43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6" name="Check Box 43">
              <controlPr defaultSize="0" autoFill="0" autoLine="0" autoPict="0">
                <anchor moveWithCells="1">
                  <from>
                    <xdr:col>6</xdr:col>
                    <xdr:colOff>523875</xdr:colOff>
                    <xdr:row>42</xdr:row>
                    <xdr:rowOff>133350</xdr:rowOff>
                  </from>
                  <to>
                    <xdr:col>9</xdr:col>
                    <xdr:colOff>85725</xdr:colOff>
                    <xdr:row>44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7" name="Check Box 44">
              <controlPr defaultSize="0" autoFill="0" autoLine="0" autoPict="0">
                <anchor moveWithCells="1">
                  <from>
                    <xdr:col>7</xdr:col>
                    <xdr:colOff>0</xdr:colOff>
                    <xdr:row>43</xdr:row>
                    <xdr:rowOff>133350</xdr:rowOff>
                  </from>
                  <to>
                    <xdr:col>9</xdr:col>
                    <xdr:colOff>85725</xdr:colOff>
                    <xdr:row>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8" name="Check Box 45">
              <controlPr defaultSize="0" autoFill="0" autoLine="0" autoPict="0">
                <anchor moveWithCells="1">
                  <from>
                    <xdr:col>6</xdr:col>
                    <xdr:colOff>523875</xdr:colOff>
                    <xdr:row>44</xdr:row>
                    <xdr:rowOff>133350</xdr:rowOff>
                  </from>
                  <to>
                    <xdr:col>9</xdr:col>
                    <xdr:colOff>85725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9" name="Check Box 46">
              <controlPr defaultSize="0" autoFill="0" autoLine="0" autoPict="0">
                <anchor moveWithCells="1">
                  <from>
                    <xdr:col>6</xdr:col>
                    <xdr:colOff>523875</xdr:colOff>
                    <xdr:row>45</xdr:row>
                    <xdr:rowOff>133350</xdr:rowOff>
                  </from>
                  <to>
                    <xdr:col>9</xdr:col>
                    <xdr:colOff>85725</xdr:colOff>
                    <xdr:row>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50" name="Check Box 47">
              <controlPr defaultSize="0" autoFill="0" autoLine="0" autoPict="0">
                <anchor moveWithCells="1">
                  <from>
                    <xdr:col>6</xdr:col>
                    <xdr:colOff>523875</xdr:colOff>
                    <xdr:row>46</xdr:row>
                    <xdr:rowOff>133350</xdr:rowOff>
                  </from>
                  <to>
                    <xdr:col>9</xdr:col>
                    <xdr:colOff>85725</xdr:colOff>
                    <xdr:row>48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51" name="Check Box 48">
              <controlPr defaultSize="0" autoFill="0" autoLine="0" autoPict="0">
                <anchor moveWithCells="1">
                  <from>
                    <xdr:col>6</xdr:col>
                    <xdr:colOff>523875</xdr:colOff>
                    <xdr:row>47</xdr:row>
                    <xdr:rowOff>133350</xdr:rowOff>
                  </from>
                  <to>
                    <xdr:col>9</xdr:col>
                    <xdr:colOff>85725</xdr:colOff>
                    <xdr:row>49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52" name="Check Box 49">
              <controlPr defaultSize="0" autoFill="0" autoLine="0" autoPict="0">
                <anchor moveWithCells="1">
                  <from>
                    <xdr:col>6</xdr:col>
                    <xdr:colOff>523875</xdr:colOff>
                    <xdr:row>48</xdr:row>
                    <xdr:rowOff>133350</xdr:rowOff>
                  </from>
                  <to>
                    <xdr:col>9</xdr:col>
                    <xdr:colOff>85725</xdr:colOff>
                    <xdr:row>50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53" name="Check Box 50">
              <controlPr defaultSize="0" autoFill="0" autoLine="0" autoPict="0">
                <anchor moveWithCells="1">
                  <from>
                    <xdr:col>6</xdr:col>
                    <xdr:colOff>523875</xdr:colOff>
                    <xdr:row>49</xdr:row>
                    <xdr:rowOff>133350</xdr:rowOff>
                  </from>
                  <to>
                    <xdr:col>9</xdr:col>
                    <xdr:colOff>85725</xdr:colOff>
                    <xdr:row>51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4" name="Check Box 51">
              <controlPr defaultSize="0" autoFill="0" autoLine="0" autoPict="0">
                <anchor moveWithCells="1">
                  <from>
                    <xdr:col>6</xdr:col>
                    <xdr:colOff>523875</xdr:colOff>
                    <xdr:row>50</xdr:row>
                    <xdr:rowOff>133350</xdr:rowOff>
                  </from>
                  <to>
                    <xdr:col>9</xdr:col>
                    <xdr:colOff>85725</xdr:colOff>
                    <xdr:row>52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5" name="Check Box 52">
              <controlPr defaultSize="0" autoFill="0" autoLine="0" autoPict="0">
                <anchor moveWithCells="1">
                  <from>
                    <xdr:col>6</xdr:col>
                    <xdr:colOff>523875</xdr:colOff>
                    <xdr:row>51</xdr:row>
                    <xdr:rowOff>133350</xdr:rowOff>
                  </from>
                  <to>
                    <xdr:col>9</xdr:col>
                    <xdr:colOff>85725</xdr:colOff>
                    <xdr:row>53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6" name="Check Box 53">
              <controlPr defaultSize="0" autoFill="0" autoLine="0" autoPict="0">
                <anchor moveWithCells="1">
                  <from>
                    <xdr:col>6</xdr:col>
                    <xdr:colOff>523875</xdr:colOff>
                    <xdr:row>52</xdr:row>
                    <xdr:rowOff>133350</xdr:rowOff>
                  </from>
                  <to>
                    <xdr:col>9</xdr:col>
                    <xdr:colOff>85725</xdr:colOff>
                    <xdr:row>54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57" name="Check Box 54">
              <controlPr defaultSize="0" autoFill="0" autoLine="0" autoPict="0">
                <anchor moveWithCells="1">
                  <from>
                    <xdr:col>6</xdr:col>
                    <xdr:colOff>523875</xdr:colOff>
                    <xdr:row>53</xdr:row>
                    <xdr:rowOff>133350</xdr:rowOff>
                  </from>
                  <to>
                    <xdr:col>9</xdr:col>
                    <xdr:colOff>85725</xdr:colOff>
                    <xdr:row>55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8" name="Check Box 55">
              <controlPr defaultSize="0" autoFill="0" autoLine="0" autoPict="0">
                <anchor moveWithCells="1">
                  <from>
                    <xdr:col>6</xdr:col>
                    <xdr:colOff>523875</xdr:colOff>
                    <xdr:row>54</xdr:row>
                    <xdr:rowOff>133350</xdr:rowOff>
                  </from>
                  <to>
                    <xdr:col>9</xdr:col>
                    <xdr:colOff>85725</xdr:colOff>
                    <xdr:row>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9" name="Check Box 56">
              <controlPr defaultSize="0" autoFill="0" autoLine="0" autoPict="0">
                <anchor moveWithCells="1">
                  <from>
                    <xdr:col>6</xdr:col>
                    <xdr:colOff>523875</xdr:colOff>
                    <xdr:row>55</xdr:row>
                    <xdr:rowOff>133350</xdr:rowOff>
                  </from>
                  <to>
                    <xdr:col>9</xdr:col>
                    <xdr:colOff>85725</xdr:colOff>
                    <xdr:row>57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60" name="Check Box 57">
              <controlPr defaultSize="0" autoFill="0" autoLine="0" autoPict="0">
                <anchor moveWithCells="1">
                  <from>
                    <xdr:col>6</xdr:col>
                    <xdr:colOff>523875</xdr:colOff>
                    <xdr:row>56</xdr:row>
                    <xdr:rowOff>133350</xdr:rowOff>
                  </from>
                  <to>
                    <xdr:col>9</xdr:col>
                    <xdr:colOff>85725</xdr:colOff>
                    <xdr:row>58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61" name="Check Box 58">
              <controlPr defaultSize="0" autoFill="0" autoLine="0" autoPict="0">
                <anchor moveWithCells="1">
                  <from>
                    <xdr:col>6</xdr:col>
                    <xdr:colOff>523875</xdr:colOff>
                    <xdr:row>57</xdr:row>
                    <xdr:rowOff>133350</xdr:rowOff>
                  </from>
                  <to>
                    <xdr:col>9</xdr:col>
                    <xdr:colOff>85725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62" name="Check Box 59">
              <controlPr defaultSize="0" autoFill="0" autoLine="0" autoPict="0">
                <anchor moveWithCells="1">
                  <from>
                    <xdr:col>6</xdr:col>
                    <xdr:colOff>523875</xdr:colOff>
                    <xdr:row>58</xdr:row>
                    <xdr:rowOff>133350</xdr:rowOff>
                  </from>
                  <to>
                    <xdr:col>9</xdr:col>
                    <xdr:colOff>85725</xdr:colOff>
                    <xdr:row>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63" name="Check Box 60">
              <controlPr defaultSize="0" autoFill="0" autoLine="0" autoPict="0">
                <anchor moveWithCells="1">
                  <from>
                    <xdr:col>6</xdr:col>
                    <xdr:colOff>523875</xdr:colOff>
                    <xdr:row>59</xdr:row>
                    <xdr:rowOff>133350</xdr:rowOff>
                  </from>
                  <to>
                    <xdr:col>9</xdr:col>
                    <xdr:colOff>85725</xdr:colOff>
                    <xdr:row>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64" name="Check Box 61">
              <controlPr defaultSize="0" autoFill="0" autoLine="0" autoPict="0">
                <anchor moveWithCells="1">
                  <from>
                    <xdr:col>6</xdr:col>
                    <xdr:colOff>523875</xdr:colOff>
                    <xdr:row>60</xdr:row>
                    <xdr:rowOff>133350</xdr:rowOff>
                  </from>
                  <to>
                    <xdr:col>9</xdr:col>
                    <xdr:colOff>85725</xdr:colOff>
                    <xdr:row>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65" name="Check Box 62">
              <controlPr defaultSize="0" autoFill="0" autoLine="0" autoPict="0">
                <anchor moveWithCells="1">
                  <from>
                    <xdr:col>6</xdr:col>
                    <xdr:colOff>523875</xdr:colOff>
                    <xdr:row>61</xdr:row>
                    <xdr:rowOff>133350</xdr:rowOff>
                  </from>
                  <to>
                    <xdr:col>9</xdr:col>
                    <xdr:colOff>85725</xdr:colOff>
                    <xdr:row>63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66" name="Check Box 63">
              <controlPr defaultSize="0" autoFill="0" autoLine="0" autoPict="0">
                <anchor moveWithCells="1">
                  <from>
                    <xdr:col>6</xdr:col>
                    <xdr:colOff>523875</xdr:colOff>
                    <xdr:row>62</xdr:row>
                    <xdr:rowOff>133350</xdr:rowOff>
                  </from>
                  <to>
                    <xdr:col>9</xdr:col>
                    <xdr:colOff>85725</xdr:colOff>
                    <xdr:row>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7" name="Check Box 64">
              <controlPr defaultSize="0" autoFill="0" autoLine="0" autoPict="0">
                <anchor moveWithCells="1">
                  <from>
                    <xdr:col>6</xdr:col>
                    <xdr:colOff>523875</xdr:colOff>
                    <xdr:row>63</xdr:row>
                    <xdr:rowOff>133350</xdr:rowOff>
                  </from>
                  <to>
                    <xdr:col>9</xdr:col>
                    <xdr:colOff>85725</xdr:colOff>
                    <xdr:row>65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68" name="Check Box 65">
              <controlPr defaultSize="0" autoFill="0" autoLine="0" autoPict="0">
                <anchor moveWithCells="1">
                  <from>
                    <xdr:col>6</xdr:col>
                    <xdr:colOff>523875</xdr:colOff>
                    <xdr:row>64</xdr:row>
                    <xdr:rowOff>133350</xdr:rowOff>
                  </from>
                  <to>
                    <xdr:col>9</xdr:col>
                    <xdr:colOff>85725</xdr:colOff>
                    <xdr:row>66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69" name="Check Box 66">
              <controlPr defaultSize="0" autoFill="0" autoLine="0" autoPict="0">
                <anchor moveWithCells="1">
                  <from>
                    <xdr:col>6</xdr:col>
                    <xdr:colOff>523875</xdr:colOff>
                    <xdr:row>65</xdr:row>
                    <xdr:rowOff>133350</xdr:rowOff>
                  </from>
                  <to>
                    <xdr:col>9</xdr:col>
                    <xdr:colOff>85725</xdr:colOff>
                    <xdr:row>67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70" name="Check Box 67">
              <controlPr defaultSize="0" autoFill="0" autoLine="0" autoPict="0">
                <anchor moveWithCells="1">
                  <from>
                    <xdr:col>6</xdr:col>
                    <xdr:colOff>523875</xdr:colOff>
                    <xdr:row>66</xdr:row>
                    <xdr:rowOff>133350</xdr:rowOff>
                  </from>
                  <to>
                    <xdr:col>9</xdr:col>
                    <xdr:colOff>85725</xdr:colOff>
                    <xdr:row>68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71" name="Check Box 68">
              <controlPr defaultSize="0" autoFill="0" autoLine="0" autoPict="0">
                <anchor moveWithCells="1">
                  <from>
                    <xdr:col>6</xdr:col>
                    <xdr:colOff>523875</xdr:colOff>
                    <xdr:row>67</xdr:row>
                    <xdr:rowOff>133350</xdr:rowOff>
                  </from>
                  <to>
                    <xdr:col>9</xdr:col>
                    <xdr:colOff>85725</xdr:colOff>
                    <xdr:row>69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72" name="Check Box 69">
              <controlPr defaultSize="0" autoFill="0" autoLine="0" autoPict="0">
                <anchor moveWithCells="1">
                  <from>
                    <xdr:col>6</xdr:col>
                    <xdr:colOff>523875</xdr:colOff>
                    <xdr:row>68</xdr:row>
                    <xdr:rowOff>133350</xdr:rowOff>
                  </from>
                  <to>
                    <xdr:col>9</xdr:col>
                    <xdr:colOff>85725</xdr:colOff>
                    <xdr:row>70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73" name="Check Box 70">
              <controlPr defaultSize="0" autoFill="0" autoLine="0" autoPict="0">
                <anchor moveWithCells="1">
                  <from>
                    <xdr:col>6</xdr:col>
                    <xdr:colOff>523875</xdr:colOff>
                    <xdr:row>78</xdr:row>
                    <xdr:rowOff>133350</xdr:rowOff>
                  </from>
                  <to>
                    <xdr:col>9</xdr:col>
                    <xdr:colOff>85725</xdr:colOff>
                    <xdr:row>80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74" name="Check Box 71">
              <controlPr defaultSize="0" autoFill="0" autoLine="0" autoPict="0">
                <anchor moveWithCells="1">
                  <from>
                    <xdr:col>6</xdr:col>
                    <xdr:colOff>523875</xdr:colOff>
                    <xdr:row>79</xdr:row>
                    <xdr:rowOff>133350</xdr:rowOff>
                  </from>
                  <to>
                    <xdr:col>9</xdr:col>
                    <xdr:colOff>85725</xdr:colOff>
                    <xdr:row>81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75" name="Check Box 72">
              <controlPr defaultSize="0" autoFill="0" autoLine="0" autoPict="0">
                <anchor moveWithCells="1">
                  <from>
                    <xdr:col>6</xdr:col>
                    <xdr:colOff>523875</xdr:colOff>
                    <xdr:row>80</xdr:row>
                    <xdr:rowOff>133350</xdr:rowOff>
                  </from>
                  <to>
                    <xdr:col>9</xdr:col>
                    <xdr:colOff>85725</xdr:colOff>
                    <xdr:row>82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76" name="Check Box 73">
              <controlPr defaultSize="0" autoFill="0" autoLine="0" autoPict="0">
                <anchor moveWithCells="1">
                  <from>
                    <xdr:col>6</xdr:col>
                    <xdr:colOff>523875</xdr:colOff>
                    <xdr:row>81</xdr:row>
                    <xdr:rowOff>133350</xdr:rowOff>
                  </from>
                  <to>
                    <xdr:col>9</xdr:col>
                    <xdr:colOff>85725</xdr:colOff>
                    <xdr:row>83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77" name="Check Box 74">
              <controlPr defaultSize="0" autoFill="0" autoLine="0" autoPict="0">
                <anchor moveWithCells="1">
                  <from>
                    <xdr:col>6</xdr:col>
                    <xdr:colOff>523875</xdr:colOff>
                    <xdr:row>82</xdr:row>
                    <xdr:rowOff>133350</xdr:rowOff>
                  </from>
                  <to>
                    <xdr:col>9</xdr:col>
                    <xdr:colOff>85725</xdr:colOff>
                    <xdr:row>84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78" name="Check Box 75">
              <controlPr defaultSize="0" autoFill="0" autoLine="0" autoPict="0">
                <anchor moveWithCells="1">
                  <from>
                    <xdr:col>6</xdr:col>
                    <xdr:colOff>523875</xdr:colOff>
                    <xdr:row>83</xdr:row>
                    <xdr:rowOff>133350</xdr:rowOff>
                  </from>
                  <to>
                    <xdr:col>9</xdr:col>
                    <xdr:colOff>85725</xdr:colOff>
                    <xdr:row>85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79" name="Check Box 76">
              <controlPr defaultSize="0" autoFill="0" autoLine="0" autoPict="0">
                <anchor moveWithCells="1">
                  <from>
                    <xdr:col>6</xdr:col>
                    <xdr:colOff>523875</xdr:colOff>
                    <xdr:row>84</xdr:row>
                    <xdr:rowOff>133350</xdr:rowOff>
                  </from>
                  <to>
                    <xdr:col>9</xdr:col>
                    <xdr:colOff>85725</xdr:colOff>
                    <xdr:row>86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80" name="Check Box 77">
              <controlPr defaultSize="0" autoFill="0" autoLine="0" autoPict="0">
                <anchor moveWithCells="1">
                  <from>
                    <xdr:col>6</xdr:col>
                    <xdr:colOff>523875</xdr:colOff>
                    <xdr:row>85</xdr:row>
                    <xdr:rowOff>133350</xdr:rowOff>
                  </from>
                  <to>
                    <xdr:col>9</xdr:col>
                    <xdr:colOff>85725</xdr:colOff>
                    <xdr:row>87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81" name="Check Box 78">
              <controlPr defaultSize="0" autoFill="0" autoLine="0" autoPict="0">
                <anchor moveWithCells="1">
                  <from>
                    <xdr:col>6</xdr:col>
                    <xdr:colOff>523875</xdr:colOff>
                    <xdr:row>86</xdr:row>
                    <xdr:rowOff>133350</xdr:rowOff>
                  </from>
                  <to>
                    <xdr:col>9</xdr:col>
                    <xdr:colOff>85725</xdr:colOff>
                    <xdr:row>88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82" name="Check Box 79">
              <controlPr defaultSize="0" autoFill="0" autoLine="0" autoPict="0">
                <anchor moveWithCells="1">
                  <from>
                    <xdr:col>6</xdr:col>
                    <xdr:colOff>523875</xdr:colOff>
                    <xdr:row>87</xdr:row>
                    <xdr:rowOff>133350</xdr:rowOff>
                  </from>
                  <to>
                    <xdr:col>9</xdr:col>
                    <xdr:colOff>85725</xdr:colOff>
                    <xdr:row>89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83" name="Check Box 80">
              <controlPr defaultSize="0" autoFill="0" autoLine="0" autoPict="0">
                <anchor moveWithCells="1">
                  <from>
                    <xdr:col>6</xdr:col>
                    <xdr:colOff>523875</xdr:colOff>
                    <xdr:row>88</xdr:row>
                    <xdr:rowOff>133350</xdr:rowOff>
                  </from>
                  <to>
                    <xdr:col>9</xdr:col>
                    <xdr:colOff>85725</xdr:colOff>
                    <xdr:row>90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84" name="Check Box 81">
              <controlPr defaultSize="0" autoFill="0" autoLine="0" autoPict="0">
                <anchor moveWithCells="1">
                  <from>
                    <xdr:col>6</xdr:col>
                    <xdr:colOff>523875</xdr:colOff>
                    <xdr:row>89</xdr:row>
                    <xdr:rowOff>133350</xdr:rowOff>
                  </from>
                  <to>
                    <xdr:col>9</xdr:col>
                    <xdr:colOff>85725</xdr:colOff>
                    <xdr:row>91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85" name="Check Box 82">
              <controlPr defaultSize="0" autoFill="0" autoLine="0" autoPict="0">
                <anchor moveWithCells="1">
                  <from>
                    <xdr:col>6</xdr:col>
                    <xdr:colOff>523875</xdr:colOff>
                    <xdr:row>90</xdr:row>
                    <xdr:rowOff>133350</xdr:rowOff>
                  </from>
                  <to>
                    <xdr:col>9</xdr:col>
                    <xdr:colOff>85725</xdr:colOff>
                    <xdr:row>92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86" name="Check Box 83">
              <controlPr defaultSize="0" autoFill="0" autoLine="0" autoPict="0">
                <anchor moveWithCells="1">
                  <from>
                    <xdr:col>6</xdr:col>
                    <xdr:colOff>523875</xdr:colOff>
                    <xdr:row>91</xdr:row>
                    <xdr:rowOff>133350</xdr:rowOff>
                  </from>
                  <to>
                    <xdr:col>9</xdr:col>
                    <xdr:colOff>85725</xdr:colOff>
                    <xdr:row>93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87" name="Check Box 84">
              <controlPr defaultSize="0" autoFill="0" autoLine="0" autoPict="0">
                <anchor moveWithCells="1">
                  <from>
                    <xdr:col>6</xdr:col>
                    <xdr:colOff>523875</xdr:colOff>
                    <xdr:row>92</xdr:row>
                    <xdr:rowOff>133350</xdr:rowOff>
                  </from>
                  <to>
                    <xdr:col>9</xdr:col>
                    <xdr:colOff>85725</xdr:colOff>
                    <xdr:row>94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88" name="Check Box 85">
              <controlPr defaultSize="0" autoFill="0" autoLine="0" autoPict="0">
                <anchor moveWithCells="1">
                  <from>
                    <xdr:col>6</xdr:col>
                    <xdr:colOff>523875</xdr:colOff>
                    <xdr:row>93</xdr:row>
                    <xdr:rowOff>133350</xdr:rowOff>
                  </from>
                  <to>
                    <xdr:col>9</xdr:col>
                    <xdr:colOff>85725</xdr:colOff>
                    <xdr:row>95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89" name="Check Box 87">
              <controlPr defaultSize="0" autoFill="0" autoLine="0" autoPict="0">
                <anchor moveWithCells="1">
                  <from>
                    <xdr:col>7</xdr:col>
                    <xdr:colOff>0</xdr:colOff>
                    <xdr:row>72</xdr:row>
                    <xdr:rowOff>133350</xdr:rowOff>
                  </from>
                  <to>
                    <xdr:col>9</xdr:col>
                    <xdr:colOff>85725</xdr:colOff>
                    <xdr:row>74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90" name="Check Box 88">
              <controlPr defaultSize="0" autoFill="0" autoLine="0" autoPict="0">
                <anchor moveWithCells="1">
                  <from>
                    <xdr:col>7</xdr:col>
                    <xdr:colOff>0</xdr:colOff>
                    <xdr:row>71</xdr:row>
                    <xdr:rowOff>133350</xdr:rowOff>
                  </from>
                  <to>
                    <xdr:col>9</xdr:col>
                    <xdr:colOff>85725</xdr:colOff>
                    <xdr:row>73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91" name="Check Box 89">
              <controlPr defaultSize="0" autoFill="0" autoLine="0" autoPict="0">
                <anchor moveWithCells="1">
                  <from>
                    <xdr:col>7</xdr:col>
                    <xdr:colOff>0</xdr:colOff>
                    <xdr:row>70</xdr:row>
                    <xdr:rowOff>133350</xdr:rowOff>
                  </from>
                  <to>
                    <xdr:col>9</xdr:col>
                    <xdr:colOff>85725</xdr:colOff>
                    <xdr:row>72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92" name="Check Box 98">
              <controlPr defaultSize="0" autoFill="0" autoLine="0" autoPict="0">
                <anchor moveWithCells="1">
                  <from>
                    <xdr:col>7</xdr:col>
                    <xdr:colOff>0</xdr:colOff>
                    <xdr:row>69</xdr:row>
                    <xdr:rowOff>133350</xdr:rowOff>
                  </from>
                  <to>
                    <xdr:col>9</xdr:col>
                    <xdr:colOff>85725</xdr:colOff>
                    <xdr:row>71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93" name="Check Box 102">
              <controlPr defaultSize="0" autoFill="0" autoLine="0" autoPict="0">
                <anchor moveWithCells="1">
                  <from>
                    <xdr:col>7</xdr:col>
                    <xdr:colOff>0</xdr:colOff>
                    <xdr:row>75</xdr:row>
                    <xdr:rowOff>123825</xdr:rowOff>
                  </from>
                  <to>
                    <xdr:col>9</xdr:col>
                    <xdr:colOff>85725</xdr:colOff>
                    <xdr:row>77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94" name="Check Box 103">
              <controlPr defaultSize="0" autoFill="0" autoLine="0" autoPict="0">
                <anchor moveWithCells="1">
                  <from>
                    <xdr:col>7</xdr:col>
                    <xdr:colOff>0</xdr:colOff>
                    <xdr:row>73</xdr:row>
                    <xdr:rowOff>133350</xdr:rowOff>
                  </from>
                  <to>
                    <xdr:col>9</xdr:col>
                    <xdr:colOff>85725</xdr:colOff>
                    <xdr:row>75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95" name="Check Box 104">
              <controlPr defaultSize="0" autoFill="0" autoLine="0" autoPict="0">
                <anchor moveWithCells="1">
                  <from>
                    <xdr:col>7</xdr:col>
                    <xdr:colOff>0</xdr:colOff>
                    <xdr:row>74</xdr:row>
                    <xdr:rowOff>123825</xdr:rowOff>
                  </from>
                  <to>
                    <xdr:col>9</xdr:col>
                    <xdr:colOff>85725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96" name="Check Box 107">
              <controlPr defaultSize="0" autoFill="0" autoLine="0" autoPict="0">
                <anchor moveWithCells="1">
                  <from>
                    <xdr:col>6</xdr:col>
                    <xdr:colOff>504825</xdr:colOff>
                    <xdr:row>1</xdr:row>
                    <xdr:rowOff>38100</xdr:rowOff>
                  </from>
                  <to>
                    <xdr:col>9</xdr:col>
                    <xdr:colOff>76200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97" name="Check Box 108">
              <controlPr defaultSize="0" autoFill="0" autoLine="0" autoPict="0">
                <anchor moveWithCells="1">
                  <from>
                    <xdr:col>7</xdr:col>
                    <xdr:colOff>0</xdr:colOff>
                    <xdr:row>94</xdr:row>
                    <xdr:rowOff>133350</xdr:rowOff>
                  </from>
                  <to>
                    <xdr:col>9</xdr:col>
                    <xdr:colOff>85725</xdr:colOff>
                    <xdr:row>96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98" name="Check Box 109">
              <controlPr defaultSize="0" autoFill="0" autoLine="0" autoPict="0">
                <anchor moveWithCells="1">
                  <from>
                    <xdr:col>7</xdr:col>
                    <xdr:colOff>0</xdr:colOff>
                    <xdr:row>95</xdr:row>
                    <xdr:rowOff>133350</xdr:rowOff>
                  </from>
                  <to>
                    <xdr:col>9</xdr:col>
                    <xdr:colOff>85725</xdr:colOff>
                    <xdr:row>97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99" name="Check Box 110">
              <controlPr defaultSize="0" autoFill="0" autoLine="0" autoPict="0">
                <anchor moveWithCells="1">
                  <from>
                    <xdr:col>7</xdr:col>
                    <xdr:colOff>0</xdr:colOff>
                    <xdr:row>96</xdr:row>
                    <xdr:rowOff>133350</xdr:rowOff>
                  </from>
                  <to>
                    <xdr:col>9</xdr:col>
                    <xdr:colOff>85725</xdr:colOff>
                    <xdr:row>98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100" name="Check Box 111">
              <controlPr defaultSize="0" autoFill="0" autoLine="0" autoPict="0">
                <anchor moveWithCells="1">
                  <from>
                    <xdr:col>7</xdr:col>
                    <xdr:colOff>0</xdr:colOff>
                    <xdr:row>97</xdr:row>
                    <xdr:rowOff>133350</xdr:rowOff>
                  </from>
                  <to>
                    <xdr:col>9</xdr:col>
                    <xdr:colOff>85725</xdr:colOff>
                    <xdr:row>99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101" name="Check Box 112">
              <controlPr defaultSize="0" autoFill="0" autoLine="0" autoPict="0">
                <anchor moveWithCells="1">
                  <from>
                    <xdr:col>7</xdr:col>
                    <xdr:colOff>0</xdr:colOff>
                    <xdr:row>98</xdr:row>
                    <xdr:rowOff>123825</xdr:rowOff>
                  </from>
                  <to>
                    <xdr:col>9</xdr:col>
                    <xdr:colOff>85725</xdr:colOff>
                    <xdr:row>100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102" name="Check Box 113">
              <controlPr defaultSize="0" autoFill="0" autoLine="0" autoPict="0">
                <anchor moveWithCells="1">
                  <from>
                    <xdr:col>7</xdr:col>
                    <xdr:colOff>0</xdr:colOff>
                    <xdr:row>99</xdr:row>
                    <xdr:rowOff>123825</xdr:rowOff>
                  </from>
                  <to>
                    <xdr:col>9</xdr:col>
                    <xdr:colOff>85725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103" name="Check Box 114">
              <controlPr defaultSize="0" autoFill="0" autoLine="0" autoPict="0">
                <anchor moveWithCells="1">
                  <from>
                    <xdr:col>7</xdr:col>
                    <xdr:colOff>0</xdr:colOff>
                    <xdr:row>100</xdr:row>
                    <xdr:rowOff>123825</xdr:rowOff>
                  </from>
                  <to>
                    <xdr:col>9</xdr:col>
                    <xdr:colOff>85725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104" name="Check Box 115">
              <controlPr defaultSize="0" autoFill="0" autoLine="0" autoPict="0">
                <anchor moveWithCells="1">
                  <from>
                    <xdr:col>7</xdr:col>
                    <xdr:colOff>0</xdr:colOff>
                    <xdr:row>101</xdr:row>
                    <xdr:rowOff>123825</xdr:rowOff>
                  </from>
                  <to>
                    <xdr:col>9</xdr:col>
                    <xdr:colOff>85725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105" name="Option Button 125">
              <controlPr defaultSize="0" autoFill="0" autoLine="0" autoPict="0" altText="">
                <anchor moveWithCells="1" sizeWithCells="1">
                  <from>
                    <xdr:col>6</xdr:col>
                    <xdr:colOff>504825</xdr:colOff>
                    <xdr:row>105</xdr:row>
                    <xdr:rowOff>9525</xdr:rowOff>
                  </from>
                  <to>
                    <xdr:col>7</xdr:col>
                    <xdr:colOff>200025</xdr:colOff>
                    <xdr:row>106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106" name="Option Button 126">
              <controlPr defaultSize="0" autoFill="0" autoLine="0" autoPict="0">
                <anchor moveWithCells="1" sizeWithCells="1">
                  <from>
                    <xdr:col>6</xdr:col>
                    <xdr:colOff>504825</xdr:colOff>
                    <xdr:row>106</xdr:row>
                    <xdr:rowOff>19050</xdr:rowOff>
                  </from>
                  <to>
                    <xdr:col>7</xdr:col>
                    <xdr:colOff>200025</xdr:colOff>
                    <xdr:row>107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107" name="Option Button 127">
              <controlPr defaultSize="0" autoFill="0" autoLine="0" autoPict="0" altText="">
                <anchor moveWithCells="1" sizeWithCells="1">
                  <from>
                    <xdr:col>6</xdr:col>
                    <xdr:colOff>504825</xdr:colOff>
                    <xdr:row>107</xdr:row>
                    <xdr:rowOff>28575</xdr:rowOff>
                  </from>
                  <to>
                    <xdr:col>7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8" name="Option Button 128">
              <controlPr defaultSize="0" autoFill="0" autoLine="0" autoPict="0" altText="">
                <anchor moveWithCells="1" sizeWithCells="1">
                  <from>
                    <xdr:col>6</xdr:col>
                    <xdr:colOff>504825</xdr:colOff>
                    <xdr:row>103</xdr:row>
                    <xdr:rowOff>209550</xdr:rowOff>
                  </from>
                  <to>
                    <xdr:col>7</xdr:col>
                    <xdr:colOff>200025</xdr:colOff>
                    <xdr:row>105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B1:F23"/>
  <sheetViews>
    <sheetView workbookViewId="0">
      <selection activeCell="C8" sqref="C8"/>
    </sheetView>
  </sheetViews>
  <sheetFormatPr defaultRowHeight="12.75" x14ac:dyDescent="0.2"/>
  <cols>
    <col min="2" max="2" width="37.85546875" customWidth="1"/>
    <col min="3" max="3" width="9.85546875" customWidth="1"/>
    <col min="4" max="4" width="10.140625" bestFit="1" customWidth="1"/>
    <col min="6" max="6" width="6.28515625" hidden="1" customWidth="1"/>
  </cols>
  <sheetData>
    <row r="1" spans="2:6" x14ac:dyDescent="0.2">
      <c r="C1" s="86" t="s">
        <v>83</v>
      </c>
      <c r="D1" s="86" t="s">
        <v>80</v>
      </c>
      <c r="E1" s="86" t="s">
        <v>81</v>
      </c>
      <c r="F1" s="59"/>
    </row>
    <row r="2" spans="2:6" x14ac:dyDescent="0.2">
      <c r="B2" t="s">
        <v>78</v>
      </c>
      <c r="C2" s="105">
        <f ca="1">DATEVALUE(CONCATENATE("01.",MONTH(TODAY()),".",YEAR(TODAY())))</f>
        <v>46113</v>
      </c>
      <c r="D2" s="85"/>
    </row>
    <row r="3" spans="2:6" x14ac:dyDescent="0.2">
      <c r="B3" t="s">
        <v>82</v>
      </c>
      <c r="D3" s="44">
        <v>0.04</v>
      </c>
      <c r="E3" s="44">
        <v>0.06</v>
      </c>
    </row>
    <row r="4" spans="2:6" x14ac:dyDescent="0.2">
      <c r="B4" t="s">
        <v>79</v>
      </c>
      <c r="C4" s="80">
        <f>COUNTIF(Прайс!I4:I77,TRUE)</f>
        <v>0</v>
      </c>
      <c r="D4" s="80"/>
    </row>
    <row r="5" spans="2:6" x14ac:dyDescent="0.2">
      <c r="B5" t="s">
        <v>85</v>
      </c>
      <c r="C5" s="80">
        <f>SUMIF(Прайс!I4:I77,TRUE,Прайс!J4:J77)</f>
        <v>0</v>
      </c>
      <c r="D5" s="80"/>
    </row>
    <row r="6" spans="2:6" x14ac:dyDescent="0.2">
      <c r="B6" t="s">
        <v>37</v>
      </c>
      <c r="C6">
        <v>-1</v>
      </c>
    </row>
    <row r="7" spans="2:6" x14ac:dyDescent="0.2">
      <c r="B7" t="s">
        <v>23</v>
      </c>
      <c r="C7">
        <v>300</v>
      </c>
      <c r="D7" s="80">
        <f>C7/(1-Ставка_налога_на_физ.лица)</f>
        <v>312.5</v>
      </c>
      <c r="E7" s="80">
        <f>C7/(1-Ставка_налога_на_юр.лица)</f>
        <v>319.14893617021278</v>
      </c>
      <c r="F7" s="80" t="b">
        <f>IF(Количество_отмеченных_услуг2&gt;0,IF(юрлицо,E7/Количество_отмеченных_услуг2,D7/Количество_отмеченных_услуг2))</f>
        <v>0</v>
      </c>
    </row>
    <row r="8" spans="2:6" x14ac:dyDescent="0.2">
      <c r="B8" t="s">
        <v>24</v>
      </c>
      <c r="C8">
        <v>400</v>
      </c>
      <c r="D8" s="80">
        <f>C8/(1-Ставка_налога_на_физ.лица)</f>
        <v>416.66666666666669</v>
      </c>
      <c r="E8" s="80">
        <f>C8/(1-Ставка_налога_на_юр.лица)</f>
        <v>425.53191489361706</v>
      </c>
      <c r="F8" s="80" t="b">
        <f>IF(Количество_отмеченных_услуг2&gt;0,IF(юрлицо,E8/Количество_отмеченных_услуг2,D8/Количество_отмеченных_услуг2))</f>
        <v>0</v>
      </c>
    </row>
    <row r="9" spans="2:6" x14ac:dyDescent="0.2">
      <c r="B9" t="s">
        <v>25</v>
      </c>
      <c r="C9">
        <v>40</v>
      </c>
      <c r="D9" s="80">
        <f>C9/(1-Ставка_налога_на_физ.лица)</f>
        <v>41.666666666666671</v>
      </c>
      <c r="E9" s="80">
        <f>C9/(1-Ставка_налога_на_юр.лица)</f>
        <v>42.553191489361701</v>
      </c>
      <c r="F9" s="80" t="b">
        <f>IF(Количество_отмеченных_услуг2&gt;0,IF(юрлицо,E9/Количество_отмеченных_услуг2,D9/Количество_отмеченных_услуг2))</f>
        <v>0</v>
      </c>
    </row>
    <row r="10" spans="2:6" x14ac:dyDescent="0.2">
      <c r="B10" t="s">
        <v>84</v>
      </c>
      <c r="C10" s="80">
        <f>ROUND(CHOOSE(Выезд,F7*Прайс!J106,F8*Прайс!J107,F9*Прайс!J108,0),разряд_окр)</f>
        <v>0</v>
      </c>
    </row>
    <row r="22" spans="2:2" x14ac:dyDescent="0.2">
      <c r="B22" t="s">
        <v>10</v>
      </c>
    </row>
    <row r="23" spans="2:2" x14ac:dyDescent="0.2">
      <c r="B23" t="s">
        <v>99</v>
      </c>
    </row>
  </sheetData>
  <sheetProtection algorithmName="SHA-512" hashValue="k44FwkC0ep2RvoTZ67kwtmKaZVTS1F7kL6B0/XKKQVgws+PdWrTSHo9wZ1FuCpTl3QLuJFqRNPIqENfwmo6Yfw==" saltValue="wIJepvLouGRt4+lqM3Eguw==" spinCount="100000" sheet="1" objects="1" scenarios="1" selectLockedCells="1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J62"/>
  <sheetViews>
    <sheetView zoomScaleNormal="100" workbookViewId="0">
      <selection sqref="A1:B1"/>
    </sheetView>
  </sheetViews>
  <sheetFormatPr defaultRowHeight="12.75" x14ac:dyDescent="0.2"/>
  <cols>
    <col min="1" max="1" width="4.140625" customWidth="1"/>
    <col min="2" max="2" width="55.5703125" customWidth="1"/>
    <col min="3" max="3" width="10.28515625" customWidth="1"/>
    <col min="4" max="6" width="9.140625" hidden="1" customWidth="1"/>
    <col min="7" max="7" width="12.28515625" customWidth="1"/>
    <col min="8" max="8" width="9.140625" hidden="1" customWidth="1"/>
    <col min="9" max="9" width="10.7109375" customWidth="1"/>
    <col min="10" max="10" width="7.85546875" customWidth="1"/>
  </cols>
  <sheetData>
    <row r="1" spans="1:9" ht="18.75" x14ac:dyDescent="0.3">
      <c r="A1" s="181" t="s">
        <v>10</v>
      </c>
      <c r="B1" s="181"/>
      <c r="C1" s="67"/>
      <c r="D1" s="67"/>
      <c r="E1" s="67"/>
      <c r="F1" s="67"/>
      <c r="G1" s="67"/>
    </row>
    <row r="2" spans="1:9" ht="7.5" customHeight="1" x14ac:dyDescent="0.3">
      <c r="A2" s="67"/>
      <c r="B2" s="67"/>
      <c r="C2" s="67"/>
      <c r="D2" s="67"/>
      <c r="E2" s="67"/>
      <c r="F2" s="67"/>
      <c r="G2" s="67"/>
    </row>
    <row r="3" spans="1:9" ht="7.5" customHeight="1" x14ac:dyDescent="0.2">
      <c r="A3" s="72"/>
      <c r="B3" s="71"/>
      <c r="C3" s="71"/>
      <c r="D3" s="72"/>
      <c r="E3" s="72"/>
      <c r="F3" s="72"/>
      <c r="G3" s="72"/>
      <c r="H3" s="72"/>
      <c r="I3" s="73"/>
    </row>
    <row r="4" spans="1:9" ht="7.5" customHeight="1" x14ac:dyDescent="0.2">
      <c r="A4" s="72"/>
      <c r="B4" s="72"/>
      <c r="C4" s="71"/>
      <c r="D4" s="72"/>
      <c r="E4" s="72"/>
      <c r="F4" s="72"/>
      <c r="G4" s="72"/>
      <c r="H4" s="47"/>
      <c r="I4" s="74"/>
    </row>
    <row r="5" spans="1:9" ht="12.75" customHeight="1" x14ac:dyDescent="0.2">
      <c r="A5" s="72"/>
      <c r="B5" s="77"/>
      <c r="C5" s="179" t="str">
        <f ca="1">CONCATENATE("Дата ",TEXT(Прайс!$J$111,"[$-FC19]ДД ММММ ГГГГ"))</f>
        <v>Дата 20 апреля 2026</v>
      </c>
      <c r="D5" s="179"/>
      <c r="E5" s="179"/>
      <c r="F5" s="179"/>
      <c r="G5" s="179"/>
      <c r="H5" s="179"/>
      <c r="I5" s="179"/>
    </row>
    <row r="6" spans="1:9" ht="7.5" customHeight="1" x14ac:dyDescent="0.2">
      <c r="A6" s="72"/>
      <c r="B6" s="72"/>
      <c r="C6" s="71"/>
      <c r="D6" s="72"/>
      <c r="E6" s="72"/>
      <c r="F6" s="72"/>
      <c r="G6" s="72"/>
      <c r="H6" s="47"/>
      <c r="I6" s="73"/>
    </row>
    <row r="7" spans="1:9" ht="12.75" customHeight="1" x14ac:dyDescent="0.2">
      <c r="A7" s="72"/>
      <c r="B7" s="72"/>
      <c r="C7" s="71"/>
      <c r="D7" s="72"/>
      <c r="E7" s="72"/>
      <c r="F7" s="72"/>
      <c r="G7" s="71" t="s">
        <v>100</v>
      </c>
      <c r="H7" s="72"/>
      <c r="I7" s="115" t="str">
        <f>IF(Прайс!$J$112&gt;0,Прайс!$J$112,"-")</f>
        <v>-</v>
      </c>
    </row>
    <row r="8" spans="1:9" ht="12.75" customHeight="1" x14ac:dyDescent="0.2">
      <c r="A8" s="72"/>
      <c r="B8" s="72"/>
      <c r="C8" s="71"/>
      <c r="D8" s="72"/>
      <c r="E8" s="72"/>
      <c r="F8" s="72"/>
      <c r="G8" s="71" t="s">
        <v>94</v>
      </c>
      <c r="H8" s="47"/>
      <c r="I8" s="115" t="str">
        <f>IF(Прайс!$J$114+Прайс!$K$104&gt;0,Прайс!$J$114+Прайс!$K$104,"-")</f>
        <v>-</v>
      </c>
    </row>
    <row r="9" spans="1:9" ht="7.5" customHeight="1" x14ac:dyDescent="0.2">
      <c r="A9" s="72"/>
      <c r="B9" s="72"/>
      <c r="C9" s="72"/>
      <c r="D9" s="72"/>
      <c r="E9" s="72"/>
      <c r="F9" s="72"/>
      <c r="G9" s="72"/>
      <c r="H9" s="47"/>
      <c r="I9" s="116"/>
    </row>
    <row r="10" spans="1:9" ht="12.75" customHeight="1" x14ac:dyDescent="0.2">
      <c r="A10" s="72"/>
      <c r="B10" s="72"/>
      <c r="C10" s="71"/>
      <c r="D10" s="72"/>
      <c r="E10" s="72"/>
      <c r="F10" s="72"/>
      <c r="G10" s="71" t="s">
        <v>16</v>
      </c>
      <c r="H10" s="47"/>
      <c r="I10" s="115" t="str">
        <f>IF(Прайс!$J$115&gt;0,Прайс!$J$115,"-")</f>
        <v>-</v>
      </c>
    </row>
    <row r="11" spans="1:9" ht="12.75" customHeight="1" x14ac:dyDescent="0.2">
      <c r="A11" s="72"/>
      <c r="B11" s="72"/>
      <c r="C11" s="71"/>
      <c r="D11" s="72"/>
      <c r="E11" s="72"/>
      <c r="F11" s="72"/>
      <c r="G11" s="71" t="s">
        <v>95</v>
      </c>
      <c r="H11" s="47"/>
      <c r="I11" s="115" t="str">
        <f>IF(Прайс!$J$116&gt;0,Прайс!$J$116,"-")</f>
        <v>-</v>
      </c>
    </row>
    <row r="12" spans="1:9" ht="20.25" customHeight="1" x14ac:dyDescent="0.3">
      <c r="A12" s="72"/>
      <c r="B12" s="72"/>
      <c r="C12" s="76" t="s">
        <v>101</v>
      </c>
      <c r="D12" s="75"/>
      <c r="E12" s="180" t="str">
        <f>CONCATENATE(Прайс!$J$117," руб.")</f>
        <v>0 руб.</v>
      </c>
      <c r="F12" s="180"/>
      <c r="G12" s="180"/>
      <c r="H12" s="180"/>
      <c r="I12" s="180"/>
    </row>
    <row r="13" spans="1:9" ht="7.5" customHeight="1" x14ac:dyDescent="0.2">
      <c r="A13" s="72"/>
      <c r="B13" s="72"/>
      <c r="C13" s="72"/>
      <c r="D13" s="72"/>
      <c r="E13" s="72"/>
      <c r="F13" s="72"/>
      <c r="G13" s="72"/>
      <c r="H13" s="47"/>
      <c r="I13" s="47"/>
    </row>
    <row r="14" spans="1:9" ht="7.5" customHeight="1" x14ac:dyDescent="0.2">
      <c r="A14" s="72"/>
      <c r="B14" s="72"/>
      <c r="C14" s="72"/>
      <c r="D14" s="72"/>
      <c r="E14" s="72"/>
      <c r="F14" s="72"/>
      <c r="G14" s="72"/>
      <c r="H14" s="47"/>
      <c r="I14" s="47"/>
    </row>
    <row r="15" spans="1:9" ht="7.5" customHeight="1" x14ac:dyDescent="0.2">
      <c r="A15" s="72"/>
      <c r="B15" s="72"/>
      <c r="C15" s="72"/>
      <c r="D15" s="72"/>
      <c r="E15" s="72"/>
      <c r="F15" s="72"/>
      <c r="G15" s="72"/>
      <c r="H15" s="47"/>
      <c r="I15" s="47"/>
    </row>
    <row r="16" spans="1:9" ht="12.75" customHeight="1" x14ac:dyDescent="0.2">
      <c r="A16" s="72" t="s">
        <v>102</v>
      </c>
      <c r="B16" s="72"/>
      <c r="C16" s="72"/>
      <c r="D16" s="72"/>
      <c r="E16" s="72"/>
      <c r="F16" s="72"/>
      <c r="G16" s="72"/>
      <c r="H16" s="47"/>
      <c r="I16" s="47"/>
    </row>
    <row r="17" spans="1:10" ht="7.5" customHeight="1" x14ac:dyDescent="0.2">
      <c r="A17" s="47"/>
      <c r="B17" s="47"/>
      <c r="C17" s="47"/>
      <c r="D17" s="47"/>
      <c r="E17" s="47"/>
      <c r="F17" s="47"/>
      <c r="G17" s="47"/>
      <c r="H17" s="47"/>
      <c r="I17" s="47"/>
    </row>
    <row r="18" spans="1:10" ht="25.5" customHeight="1" x14ac:dyDescent="0.2">
      <c r="A18" s="69" t="s">
        <v>75</v>
      </c>
      <c r="B18" s="70" t="s">
        <v>103</v>
      </c>
      <c r="C18" s="79" t="s">
        <v>74</v>
      </c>
      <c r="D18" s="70" t="s">
        <v>71</v>
      </c>
      <c r="E18" s="70" t="s">
        <v>74</v>
      </c>
      <c r="F18" s="68" t="s">
        <v>72</v>
      </c>
      <c r="G18" s="68" t="s">
        <v>9</v>
      </c>
      <c r="H18" s="68" t="s">
        <v>73</v>
      </c>
      <c r="I18" s="78" t="s">
        <v>8</v>
      </c>
    </row>
    <row r="19" spans="1:10" x14ac:dyDescent="0.2">
      <c r="A19" s="80" t="str">
        <f t="array" ref="A19">IF(ISERROR(SMALL(IF(Прайс!$I$4:$I$77=TRUE,ROW($B$4:$B$77)),ROW(B1))),"",ROW(A19)-18)</f>
        <v/>
      </c>
      <c r="B19" s="80" t="str">
        <f t="array" ref="B19">IF(ISERROR(SMALL(IF(Прайс!$I$4:$I$77=TRUE,ROW($B$4:$B$77)),ROW(B1))),"",INDEX(Прайс!$A$1:$N$77,SMALL(IF(Прайс!$I$4:$I$77=TRUE,ROW($B$4:$B$77)),ROW(B1)), COLUMN(B1)))</f>
        <v/>
      </c>
      <c r="C19" s="80" t="str">
        <f t="array" ref="C19">IF(H19=0,E19,H19)</f>
        <v/>
      </c>
      <c r="D19" s="80" t="str">
        <f t="array" ref="D19">IF(ISERROR(SMALL(IF(Прайс!$I$4:$I$77=TRUE,ROW(D$4:D$77)),ROW(D1))),"",INDEX(Прайс!$A$1:$N$77,SMALL(IF(Прайс!$I$4:$I$77=TRUE,ROW(D$4:D$77)),ROW(D1)), COLUMN(D1)))</f>
        <v/>
      </c>
      <c r="E19" s="80" t="str">
        <f t="array" ref="E19">IF(ISERROR(SMALL(IF(Прайс!$I$4:$I$77=TRUE,ROW($E$4:$E$77)),ROW(E1))),"",INDEX(Прайс!$A$1:$N$77,SMALL(IF(Прайс!$I$4:$I$77=TRUE,ROW($E$4:$E$77)),ROW(E1)), COLUMN(E1)))</f>
        <v/>
      </c>
      <c r="F19" s="81" t="str">
        <f t="array" ref="F19">IF(ISERROR(SMALL(IF(Прайс!$I$4:$I$77=TRUE,ROW($F$4:$F$77)),ROW(F1))),"",INDEX(Прайс!$A$1:$N$77,SMALL(IF(Прайс!$I$4:$I$77=TRUE,ROW($F$4:$F$77)),ROW(G1)), COLUMN(G1)))</f>
        <v/>
      </c>
      <c r="G19" s="80" t="str">
        <f t="array" ref="G19">IF(ISERROR(SMALL(IF(Прайс!$I$4:$I$77=TRUE,ROW($G$4:$G$77)),ROW(I1))),"",INDEX(Прайс!$A$1:$N$77,SMALL(IF(Прайс!$I$4:$I$77=TRUE,ROW($G$4:$G$77)),ROW(J1)), COLUMN(J1)))</f>
        <v/>
      </c>
      <c r="H19" s="80" t="str">
        <f t="array" ref="H19">IF(ISERROR(SMALL(IF(Прайс!$I$4:$I$77=TRUE,ROW($H$4:$H$77)),ROW(J1))),"",INDEX(Прайс!$A$1:$N$77,SMALL(IF(Прайс!$I$4:$I$77=TRUE,ROW($H$4:$H$77)),ROW(K1)), COLUMN(K1)))</f>
        <v/>
      </c>
      <c r="I19" s="80" t="str">
        <f t="array" ref="I19">IF(ISERROR(SMALL(IF(Прайс!$I$4:$I$77=TRUE,ROW($I$4:$I$77)),ROW(M1))),"",INDEX(Прайс!$A$1:$N$77,SMALL(IF(Прайс!$I$4:$I$77=TRUE,ROW($I$4:$I$77)),ROW(N1)), COLUMN(N1)))</f>
        <v/>
      </c>
      <c r="J19" s="89" t="str">
        <f>IF(AND(ISNUMBER(C19),ISNUMBER(I19),C19&gt;I19),"Скидка!!!","")</f>
        <v/>
      </c>
    </row>
    <row r="20" spans="1:10" x14ac:dyDescent="0.2">
      <c r="A20" s="80" t="str">
        <f t="array" ref="A20">IF(ISERROR(SMALL(IF(Прайс!$I$4:$I$77=TRUE,ROW($B$4:$B$77)),ROW(B2))),"",ROW(A20)-18)</f>
        <v/>
      </c>
      <c r="B20" s="80" t="str">
        <f t="array" ref="B20">IF(ISERROR(SMALL(IF(Прайс!$I$4:$I$77=TRUE,ROW($B$4:$B$77)),ROW(B2))),"",INDEX(Прайс!$A$1:$N$77,SMALL(IF(Прайс!$I$4:$I$77=TRUE,ROW($B$4:$B$77)),ROW(B2)), COLUMN(B2)))</f>
        <v/>
      </c>
      <c r="C20" s="80" t="str">
        <f t="shared" ref="C20:C58" si="0">IF(H20=0,E20,H20)</f>
        <v/>
      </c>
      <c r="D20" s="80" t="str">
        <f t="array" ref="D20">IF(ISERROR(SMALL(IF(Прайс!$I$4:$I$77=TRUE,ROW(D$4:D$77)),ROW(D2))),"",INDEX(Прайс!$A$1:$N$77,SMALL(IF(Прайс!$I$4:$I$77=TRUE,ROW(D$4:D$77)),ROW(D2)), COLUMN(D2)))</f>
        <v/>
      </c>
      <c r="E20" s="80" t="str">
        <f t="array" ref="E20">IF(ISERROR(SMALL(IF(Прайс!$I$4:$I$77=TRUE,ROW($E$4:$E$77)),ROW(E2))),"",INDEX(Прайс!$A$1:$N$77,SMALL(IF(Прайс!$I$4:$I$77=TRUE,ROW($E$4:$E$77)),ROW(E2)), COLUMN(E2)))</f>
        <v/>
      </c>
      <c r="F20" s="81" t="str">
        <f t="array" ref="F20">IF(ISERROR(SMALL(IF(Прайс!$I$4:$I$77=TRUE,ROW($F$4:$F$77)),ROW(F2))),"",INDEX(Прайс!$A$1:$N$77,SMALL(IF(Прайс!$I$4:$I$77=TRUE,ROW($F$4:$F$77)),ROW(G2)), COLUMN(G2)))</f>
        <v/>
      </c>
      <c r="G20" s="80" t="str">
        <f t="array" ref="G20">IF(ISERROR(SMALL(IF(Прайс!$I$4:$I$77=TRUE,ROW($G$4:$G$77)),ROW(I2))),"",INDEX(Прайс!$A$1:$N$77,SMALL(IF(Прайс!$I$4:$I$77=TRUE,ROW($G$4:$G$77)),ROW(J2)), COLUMN(J2)))</f>
        <v/>
      </c>
      <c r="H20" s="80" t="str">
        <f t="array" ref="H20">IF(ISERROR(SMALL(IF(Прайс!$I$4:$I$77=TRUE,ROW($H$4:$H$77)),ROW(J2))),"",INDEX(Прайс!$A$1:$N$77,SMALL(IF(Прайс!$I$4:$I$77=TRUE,ROW($H$4:$H$77)),ROW(K2)), COLUMN(K2)))</f>
        <v/>
      </c>
      <c r="I20" s="80" t="str">
        <f t="array" ref="I20">IF(ISERROR(SMALL(IF(Прайс!$I$4:$I$77=TRUE,ROW($I$4:$I$77)),ROW(M2))),"",INDEX(Прайс!$A$1:$N$77,SMALL(IF(Прайс!$I$4:$I$77=TRUE,ROW($I$4:$I$77)),ROW(N2)), COLUMN(N2)))</f>
        <v/>
      </c>
      <c r="J20" s="89" t="str">
        <f>IF(AND(ISNUMBER(C20),ISNUMBER(I20),C20&gt;I20),"Скидка!!!","")</f>
        <v/>
      </c>
    </row>
    <row r="21" spans="1:10" x14ac:dyDescent="0.2">
      <c r="A21" s="80" t="str">
        <f t="array" ref="A21">IF(ISERROR(SMALL(IF(Прайс!$I$4:$I$77=TRUE,ROW($B$4:$B$77)),ROW(B3))),"",ROW(A21)-18)</f>
        <v/>
      </c>
      <c r="B21" s="80" t="str">
        <f t="array" ref="B21">IF(ISERROR(SMALL(IF(Прайс!$I$4:$I$77=TRUE,ROW($B$4:$B$77)),ROW(B3))),"",INDEX(Прайс!$A$1:$N$77,SMALL(IF(Прайс!$I$4:$I$77=TRUE,ROW($B$4:$B$77)),ROW(B3)), COLUMN(B3)))</f>
        <v/>
      </c>
      <c r="C21" s="80" t="str">
        <f t="shared" si="0"/>
        <v/>
      </c>
      <c r="D21" s="80" t="str">
        <f t="array" ref="D21">IF(ISERROR(SMALL(IF(Прайс!$I$4:$I$77=TRUE,ROW(D$4:D$77)),ROW(D3))),"",INDEX(Прайс!$A$1:$N$77,SMALL(IF(Прайс!$I$4:$I$77=TRUE,ROW(D$4:D$77)),ROW(D3)), COLUMN(D3)))</f>
        <v/>
      </c>
      <c r="E21" s="80" t="str">
        <f t="array" ref="E21">IF(ISERROR(SMALL(IF(Прайс!$I$4:$I$77=TRUE,ROW($E$4:$E$77)),ROW(E3))),"",INDEX(Прайс!$A$1:$N$77,SMALL(IF(Прайс!$I$4:$I$77=TRUE,ROW($E$4:$E$77)),ROW(E3)), COLUMN(E3)))</f>
        <v/>
      </c>
      <c r="F21" s="81" t="str">
        <f t="array" ref="F21">IF(ISERROR(SMALL(IF(Прайс!$I$4:$I$77=TRUE,ROW($F$4:$F$77)),ROW(F3))),"",INDEX(Прайс!$A$1:$N$77,SMALL(IF(Прайс!$I$4:$I$77=TRUE,ROW($F$4:$F$77)),ROW(G3)), COLUMN(G3)))</f>
        <v/>
      </c>
      <c r="G21" s="80" t="str">
        <f t="array" ref="G21">IF(ISERROR(SMALL(IF(Прайс!$I$4:$I$77=TRUE,ROW($G$4:$G$77)),ROW(I3))),"",INDEX(Прайс!$A$1:$N$77,SMALL(IF(Прайс!$I$4:$I$77=TRUE,ROW($G$4:$G$77)),ROW(J3)), COLUMN(J3)))</f>
        <v/>
      </c>
      <c r="H21" s="80" t="str">
        <f t="array" ref="H21">IF(ISERROR(SMALL(IF(Прайс!$I$4:$I$77=TRUE,ROW($H$4:$H$77)),ROW(J3))),"",INDEX(Прайс!$A$1:$N$77,SMALL(IF(Прайс!$I$4:$I$77=TRUE,ROW($H$4:$H$77)),ROW(K3)), COLUMN(K3)))</f>
        <v/>
      </c>
      <c r="I21" s="80" t="str">
        <f t="array" ref="I21">IF(ISERROR(SMALL(IF(Прайс!$I$4:$I$77=TRUE,ROW($I$4:$I$77)),ROW(M3))),"",INDEX(Прайс!$A$1:$N$77,SMALL(IF(Прайс!$I$4:$I$77=TRUE,ROW($I$4:$I$77)),ROW(N3)), COLUMN(N3)))</f>
        <v/>
      </c>
      <c r="J21" s="89" t="str">
        <f t="shared" ref="J21:J58" si="1">IF(AND(ISNUMBER(C21),ISNUMBER(I21),C21&gt;I21),"Скидка!!!","")</f>
        <v/>
      </c>
    </row>
    <row r="22" spans="1:10" x14ac:dyDescent="0.2">
      <c r="A22" s="80" t="str">
        <f t="array" ref="A22">IF(ISERROR(SMALL(IF(Прайс!$I$4:$I$77=TRUE,ROW($B$4:$B$77)),ROW(B4))),"",ROW(A22)-18)</f>
        <v/>
      </c>
      <c r="B22" s="80" t="str">
        <f t="array" ref="B22">IF(ISERROR(SMALL(IF(Прайс!$I$4:$I$77=TRUE,ROW($B$4:$B$77)),ROW(B4))),"",INDEX(Прайс!$A$1:$N$77,SMALL(IF(Прайс!$I$4:$I$77=TRUE,ROW($B$4:$B$77)),ROW(B4)), COLUMN(B4)))</f>
        <v/>
      </c>
      <c r="C22" s="80" t="str">
        <f t="shared" si="0"/>
        <v/>
      </c>
      <c r="D22" s="80" t="str">
        <f t="array" ref="D22">IF(ISERROR(SMALL(IF(Прайс!$I$4:$I$77=TRUE,ROW(D$4:D$77)),ROW(D4))),"",INDEX(Прайс!$A$1:$N$77,SMALL(IF(Прайс!$I$4:$I$77=TRUE,ROW(D$4:D$77)),ROW(D4)), COLUMN(D4)))</f>
        <v/>
      </c>
      <c r="E22" s="80" t="str">
        <f t="array" ref="E22">IF(ISERROR(SMALL(IF(Прайс!$I$4:$I$77=TRUE,ROW($E$4:$E$77)),ROW(E4))),"",INDEX(Прайс!$A$1:$N$77,SMALL(IF(Прайс!$I$4:$I$77=TRUE,ROW($E$4:$E$77)),ROW(E4)), COLUMN(E4)))</f>
        <v/>
      </c>
      <c r="F22" s="81" t="str">
        <f t="array" ref="F22">IF(ISERROR(SMALL(IF(Прайс!$I$4:$I$77=TRUE,ROW($F$4:$F$77)),ROW(F4))),"",INDEX(Прайс!$A$1:$N$77,SMALL(IF(Прайс!$I$4:$I$77=TRUE,ROW($F$4:$F$77)),ROW(G4)), COLUMN(G4)))</f>
        <v/>
      </c>
      <c r="G22" s="80" t="str">
        <f t="array" ref="G22">IF(ISERROR(SMALL(IF(Прайс!$I$4:$I$77=TRUE,ROW($G$4:$G$77)),ROW(I4))),"",INDEX(Прайс!$A$1:$N$77,SMALL(IF(Прайс!$I$4:$I$77=TRUE,ROW($G$4:$G$77)),ROW(J4)), COLUMN(J4)))</f>
        <v/>
      </c>
      <c r="H22" s="80" t="str">
        <f t="array" ref="H22">IF(ISERROR(SMALL(IF(Прайс!$I$4:$I$77=TRUE,ROW($H$4:$H$77)),ROW(J4))),"",INDEX(Прайс!$A$1:$N$77,SMALL(IF(Прайс!$I$4:$I$77=TRUE,ROW($H$4:$H$77)),ROW(K4)), COLUMN(K4)))</f>
        <v/>
      </c>
      <c r="I22" s="80" t="str">
        <f t="array" ref="I22">IF(ISERROR(SMALL(IF(Прайс!$I$4:$I$77=TRUE,ROW($I$4:$I$77)),ROW(M4))),"",INDEX(Прайс!$A$1:$N$77,SMALL(IF(Прайс!$I$4:$I$77=TRUE,ROW($I$4:$I$77)),ROW(N4)), COLUMN(N4)))</f>
        <v/>
      </c>
      <c r="J22" s="89" t="str">
        <f t="shared" si="1"/>
        <v/>
      </c>
    </row>
    <row r="23" spans="1:10" x14ac:dyDescent="0.2">
      <c r="A23" s="80" t="str">
        <f t="array" ref="A23">IF(ISERROR(SMALL(IF(Прайс!$I$4:$I$77=TRUE,ROW($B$4:$B$77)),ROW(B5))),"",ROW(A23)-18)</f>
        <v/>
      </c>
      <c r="B23" s="80" t="str">
        <f t="array" ref="B23">IF(ISERROR(SMALL(IF(Прайс!$I$4:$I$77=TRUE,ROW($B$4:$B$77)),ROW(B5))),"",INDEX(Прайс!$A$1:$N$77,SMALL(IF(Прайс!$I$4:$I$77=TRUE,ROW($B$4:$B$77)),ROW(B5)), COLUMN(B5)))</f>
        <v/>
      </c>
      <c r="C23" s="80" t="str">
        <f t="shared" si="0"/>
        <v/>
      </c>
      <c r="D23" s="80" t="str">
        <f t="array" ref="D23">IF(ISERROR(SMALL(IF(Прайс!$I$4:$I$77=TRUE,ROW(D$4:D$77)),ROW(D5))),"",INDEX(Прайс!$A$1:$N$77,SMALL(IF(Прайс!$I$4:$I$77=TRUE,ROW(D$4:D$77)),ROW(D5)), COLUMN(D5)))</f>
        <v/>
      </c>
      <c r="E23" s="80" t="str">
        <f t="array" ref="E23">IF(ISERROR(SMALL(IF(Прайс!$I$4:$I$77=TRUE,ROW($E$4:$E$77)),ROW(E5))),"",INDEX(Прайс!$A$1:$N$77,SMALL(IF(Прайс!$I$4:$I$77=TRUE,ROW($E$4:$E$77)),ROW(E5)), COLUMN(E5)))</f>
        <v/>
      </c>
      <c r="F23" s="81" t="str">
        <f t="array" ref="F23">IF(ISERROR(SMALL(IF(Прайс!$I$4:$I$77=TRUE,ROW($F$4:$F$77)),ROW(F5))),"",INDEX(Прайс!$A$1:$N$77,SMALL(IF(Прайс!$I$4:$I$77=TRUE,ROW($F$4:$F$77)),ROW(G5)), COLUMN(G5)))</f>
        <v/>
      </c>
      <c r="G23" s="80" t="str">
        <f t="array" ref="G23">IF(ISERROR(SMALL(IF(Прайс!$I$4:$I$77=TRUE,ROW($G$4:$G$77)),ROW(I5))),"",INDEX(Прайс!$A$1:$N$77,SMALL(IF(Прайс!$I$4:$I$77=TRUE,ROW($G$4:$G$77)),ROW(J5)), COLUMN(J5)))</f>
        <v/>
      </c>
      <c r="H23" s="80" t="str">
        <f t="array" ref="H23">IF(ISERROR(SMALL(IF(Прайс!$I$4:$I$77=TRUE,ROW($H$4:$H$77)),ROW(J5))),"",INDEX(Прайс!$A$1:$N$77,SMALL(IF(Прайс!$I$4:$I$77=TRUE,ROW($H$4:$H$77)),ROW(K5)), COLUMN(K5)))</f>
        <v/>
      </c>
      <c r="I23" s="80" t="str">
        <f t="array" ref="I23">IF(ISERROR(SMALL(IF(Прайс!$I$4:$I$77=TRUE,ROW($I$4:$I$77)),ROW(M5))),"",INDEX(Прайс!$A$1:$N$77,SMALL(IF(Прайс!$I$4:$I$77=TRUE,ROW($I$4:$I$77)),ROW(N5)), COLUMN(N5)))</f>
        <v/>
      </c>
      <c r="J23" s="89" t="str">
        <f t="shared" si="1"/>
        <v/>
      </c>
    </row>
    <row r="24" spans="1:10" x14ac:dyDescent="0.2">
      <c r="A24" s="80" t="str">
        <f t="array" ref="A24">IF(ISERROR(SMALL(IF(Прайс!$I$4:$I$77=TRUE,ROW($B$4:$B$77)),ROW(B6))),"",ROW(A24)-18)</f>
        <v/>
      </c>
      <c r="B24" s="80" t="str">
        <f t="array" ref="B24">IF(ISERROR(SMALL(IF(Прайс!$I$4:$I$77=TRUE,ROW($B$4:$B$77)),ROW(B6))),"",INDEX(Прайс!$A$1:$N$77,SMALL(IF(Прайс!$I$4:$I$77=TRUE,ROW($B$4:$B$77)),ROW(B6)), COLUMN(B6)))</f>
        <v/>
      </c>
      <c r="C24" s="80" t="str">
        <f t="shared" si="0"/>
        <v/>
      </c>
      <c r="D24" s="80" t="str">
        <f t="array" ref="D24">IF(ISERROR(SMALL(IF(Прайс!$I$4:$I$77=TRUE,ROW(D$4:D$77)),ROW(D6))),"",INDEX(Прайс!$A$1:$N$77,SMALL(IF(Прайс!$I$4:$I$77=TRUE,ROW(D$4:D$77)),ROW(D6)), COLUMN(D6)))</f>
        <v/>
      </c>
      <c r="E24" s="80" t="str">
        <f t="array" ref="E24">IF(ISERROR(SMALL(IF(Прайс!$I$4:$I$77=TRUE,ROW($E$4:$E$77)),ROW(E6))),"",INDEX(Прайс!$A$1:$N$77,SMALL(IF(Прайс!$I$4:$I$77=TRUE,ROW($E$4:$E$77)),ROW(E6)), COLUMN(E6)))</f>
        <v/>
      </c>
      <c r="F24" s="81" t="str">
        <f t="array" ref="F24">IF(ISERROR(SMALL(IF(Прайс!$I$4:$I$77=TRUE,ROW($F$4:$F$77)),ROW(F6))),"",INDEX(Прайс!$A$1:$N$77,SMALL(IF(Прайс!$I$4:$I$77=TRUE,ROW($F$4:$F$77)),ROW(G6)), COLUMN(G6)))</f>
        <v/>
      </c>
      <c r="G24" s="80" t="str">
        <f t="array" ref="G24">IF(ISERROR(SMALL(IF(Прайс!$I$4:$I$77=TRUE,ROW($G$4:$G$77)),ROW(I6))),"",INDEX(Прайс!$A$1:$N$77,SMALL(IF(Прайс!$I$4:$I$77=TRUE,ROW($G$4:$G$77)),ROW(J6)), COLUMN(J6)))</f>
        <v/>
      </c>
      <c r="H24" s="80" t="str">
        <f t="array" ref="H24">IF(ISERROR(SMALL(IF(Прайс!$I$4:$I$77=TRUE,ROW($H$4:$H$77)),ROW(J6))),"",INDEX(Прайс!$A$1:$N$77,SMALL(IF(Прайс!$I$4:$I$77=TRUE,ROW($H$4:$H$77)),ROW(K6)), COLUMN(K6)))</f>
        <v/>
      </c>
      <c r="I24" s="80" t="str">
        <f t="array" ref="I24">IF(ISERROR(SMALL(IF(Прайс!$I$4:$I$77=TRUE,ROW($I$4:$I$77)),ROW(M6))),"",INDEX(Прайс!$A$1:$N$77,SMALL(IF(Прайс!$I$4:$I$77=TRUE,ROW($I$4:$I$77)),ROW(N6)), COLUMN(N6)))</f>
        <v/>
      </c>
      <c r="J24" s="89" t="str">
        <f t="shared" si="1"/>
        <v/>
      </c>
    </row>
    <row r="25" spans="1:10" x14ac:dyDescent="0.2">
      <c r="A25" s="80" t="str">
        <f t="array" ref="A25">IF(ISERROR(SMALL(IF(Прайс!$I$4:$I$77=TRUE,ROW($B$4:$B$77)),ROW(B7))),"",ROW(A25)-18)</f>
        <v/>
      </c>
      <c r="B25" s="80" t="str">
        <f t="array" ref="B25">IF(ISERROR(SMALL(IF(Прайс!$I$4:$I$77=TRUE,ROW($B$4:$B$77)),ROW(B7))),"",INDEX(Прайс!$A$1:$N$77,SMALL(IF(Прайс!$I$4:$I$77=TRUE,ROW($B$4:$B$77)),ROW(B7)), COLUMN(B7)))</f>
        <v/>
      </c>
      <c r="C25" s="80" t="str">
        <f t="shared" si="0"/>
        <v/>
      </c>
      <c r="D25" s="80" t="str">
        <f t="array" ref="D25">IF(ISERROR(SMALL(IF(Прайс!$I$4:$I$77=TRUE,ROW(D$4:D$77)),ROW(D7))),"",INDEX(Прайс!$A$1:$N$77,SMALL(IF(Прайс!$I$4:$I$77=TRUE,ROW(D$4:D$77)),ROW(D7)), COLUMN(D7)))</f>
        <v/>
      </c>
      <c r="E25" s="80" t="str">
        <f t="array" ref="E25">IF(ISERROR(SMALL(IF(Прайс!$I$4:$I$77=TRUE,ROW($E$4:$E$77)),ROW(E7))),"",INDEX(Прайс!$A$1:$N$77,SMALL(IF(Прайс!$I$4:$I$77=TRUE,ROW($E$4:$E$77)),ROW(E7)), COLUMN(E7)))</f>
        <v/>
      </c>
      <c r="F25" s="81" t="str">
        <f t="array" ref="F25">IF(ISERROR(SMALL(IF(Прайс!$I$4:$I$77=TRUE,ROW($F$4:$F$77)),ROW(F7))),"",INDEX(Прайс!$A$1:$N$77,SMALL(IF(Прайс!$I$4:$I$77=TRUE,ROW($F$4:$F$77)),ROW(G7)), COLUMN(G7)))</f>
        <v/>
      </c>
      <c r="G25" s="80" t="str">
        <f t="array" ref="G25">IF(ISERROR(SMALL(IF(Прайс!$I$4:$I$77=TRUE,ROW($G$4:$G$77)),ROW(I7))),"",INDEX(Прайс!$A$1:$N$77,SMALL(IF(Прайс!$I$4:$I$77=TRUE,ROW($G$4:$G$77)),ROW(J7)), COLUMN(J7)))</f>
        <v/>
      </c>
      <c r="H25" s="80" t="str">
        <f t="array" ref="H25">IF(ISERROR(SMALL(IF(Прайс!$I$4:$I$77=TRUE,ROW($H$4:$H$77)),ROW(J7))),"",INDEX(Прайс!$A$1:$N$77,SMALL(IF(Прайс!$I$4:$I$77=TRUE,ROW($H$4:$H$77)),ROW(K7)), COLUMN(K7)))</f>
        <v/>
      </c>
      <c r="I25" s="80" t="str">
        <f t="array" ref="I25">IF(ISERROR(SMALL(IF(Прайс!$I$4:$I$77=TRUE,ROW($I$4:$I$77)),ROW(M7))),"",INDEX(Прайс!$A$1:$N$77,SMALL(IF(Прайс!$I$4:$I$77=TRUE,ROW($I$4:$I$77)),ROW(N7)), COLUMN(N7)))</f>
        <v/>
      </c>
      <c r="J25" s="89" t="str">
        <f t="shared" si="1"/>
        <v/>
      </c>
    </row>
    <row r="26" spans="1:10" x14ac:dyDescent="0.2">
      <c r="A26" s="80" t="str">
        <f t="array" ref="A26">IF(ISERROR(SMALL(IF(Прайс!$I$4:$I$77=TRUE,ROW($B$4:$B$77)),ROW(B8))),"",ROW(A26)-18)</f>
        <v/>
      </c>
      <c r="B26" s="80" t="str">
        <f t="array" ref="B26">IF(ISERROR(SMALL(IF(Прайс!$I$4:$I$77=TRUE,ROW($B$4:$B$77)),ROW(B8))),"",INDEX(Прайс!$A$1:$N$77,SMALL(IF(Прайс!$I$4:$I$77=TRUE,ROW($B$4:$B$77)),ROW(B8)), COLUMN(B8)))</f>
        <v/>
      </c>
      <c r="C26" s="80" t="str">
        <f t="shared" si="0"/>
        <v/>
      </c>
      <c r="D26" s="80" t="str">
        <f t="array" ref="D26">IF(ISERROR(SMALL(IF(Прайс!$I$4:$I$77=TRUE,ROW(D$4:D$77)),ROW(D8))),"",INDEX(Прайс!$A$1:$N$77,SMALL(IF(Прайс!$I$4:$I$77=TRUE,ROW(D$4:D$77)),ROW(D8)), COLUMN(D8)))</f>
        <v/>
      </c>
      <c r="E26" s="80" t="str">
        <f t="array" ref="E26">IF(ISERROR(SMALL(IF(Прайс!$I$4:$I$77=TRUE,ROW($E$4:$E$77)),ROW(E8))),"",INDEX(Прайс!$A$1:$N$77,SMALL(IF(Прайс!$I$4:$I$77=TRUE,ROW($E$4:$E$77)),ROW(E8)), COLUMN(E8)))</f>
        <v/>
      </c>
      <c r="F26" s="81" t="str">
        <f t="array" ref="F26">IF(ISERROR(SMALL(IF(Прайс!$I$4:$I$77=TRUE,ROW($F$4:$F$77)),ROW(F8))),"",INDEX(Прайс!$A$1:$N$77,SMALL(IF(Прайс!$I$4:$I$77=TRUE,ROW($F$4:$F$77)),ROW(G8)), COLUMN(G8)))</f>
        <v/>
      </c>
      <c r="G26" s="80" t="str">
        <f t="array" ref="G26">IF(ISERROR(SMALL(IF(Прайс!$I$4:$I$77=TRUE,ROW($G$4:$G$77)),ROW(I8))),"",INDEX(Прайс!$A$1:$N$77,SMALL(IF(Прайс!$I$4:$I$77=TRUE,ROW($G$4:$G$77)),ROW(J8)), COLUMN(J8)))</f>
        <v/>
      </c>
      <c r="H26" s="80" t="str">
        <f t="array" ref="H26">IF(ISERROR(SMALL(IF(Прайс!$I$4:$I$77=TRUE,ROW($H$4:$H$77)),ROW(J8))),"",INDEX(Прайс!$A$1:$N$77,SMALL(IF(Прайс!$I$4:$I$77=TRUE,ROW($H$4:$H$77)),ROW(K8)), COLUMN(K8)))</f>
        <v/>
      </c>
      <c r="I26" s="80" t="str">
        <f t="array" ref="I26">IF(ISERROR(SMALL(IF(Прайс!$I$4:$I$77=TRUE,ROW($I$4:$I$77)),ROW(M8))),"",INDEX(Прайс!$A$1:$N$77,SMALL(IF(Прайс!$I$4:$I$77=TRUE,ROW($I$4:$I$77)),ROW(N8)), COLUMN(N8)))</f>
        <v/>
      </c>
      <c r="J26" s="89" t="str">
        <f t="shared" si="1"/>
        <v/>
      </c>
    </row>
    <row r="27" spans="1:10" x14ac:dyDescent="0.2">
      <c r="A27" s="80" t="str">
        <f t="array" ref="A27">IF(ISERROR(SMALL(IF(Прайс!$I$4:$I$77=TRUE,ROW($B$4:$B$77)),ROW(B9))),"",ROW(A27)-18)</f>
        <v/>
      </c>
      <c r="B27" s="80" t="str">
        <f t="array" ref="B27">IF(ISERROR(SMALL(IF(Прайс!$I$4:$I$77=TRUE,ROW($B$4:$B$77)),ROW(B9))),"",INDEX(Прайс!$A$1:$N$77,SMALL(IF(Прайс!$I$4:$I$77=TRUE,ROW($B$4:$B$77)),ROW(B9)), COLUMN(B9)))</f>
        <v/>
      </c>
      <c r="C27" s="80" t="str">
        <f t="shared" si="0"/>
        <v/>
      </c>
      <c r="D27" s="80" t="str">
        <f t="array" ref="D27">IF(ISERROR(SMALL(IF(Прайс!$I$4:$I$77=TRUE,ROW(D$4:D$77)),ROW(D9))),"",INDEX(Прайс!$A$1:$N$77,SMALL(IF(Прайс!$I$4:$I$77=TRUE,ROW(D$4:D$77)),ROW(D9)), COLUMN(D9)))</f>
        <v/>
      </c>
      <c r="E27" s="80" t="str">
        <f t="array" ref="E27">IF(ISERROR(SMALL(IF(Прайс!$I$4:$I$77=TRUE,ROW($E$4:$E$77)),ROW(E9))),"",INDEX(Прайс!$A$1:$N$77,SMALL(IF(Прайс!$I$4:$I$77=TRUE,ROW($E$4:$E$77)),ROW(E9)), COLUMN(E9)))</f>
        <v/>
      </c>
      <c r="F27" s="81" t="str">
        <f t="array" ref="F27">IF(ISERROR(SMALL(IF(Прайс!$I$4:$I$77=TRUE,ROW($F$4:$F$77)),ROW(F9))),"",INDEX(Прайс!$A$1:$N$77,SMALL(IF(Прайс!$I$4:$I$77=TRUE,ROW($F$4:$F$77)),ROW(G9)), COLUMN(G9)))</f>
        <v/>
      </c>
      <c r="G27" s="80" t="str">
        <f t="array" ref="G27">IF(ISERROR(SMALL(IF(Прайс!$I$4:$I$77=TRUE,ROW($G$4:$G$77)),ROW(I9))),"",INDEX(Прайс!$A$1:$N$77,SMALL(IF(Прайс!$I$4:$I$77=TRUE,ROW($G$4:$G$77)),ROW(J9)), COLUMN(J9)))</f>
        <v/>
      </c>
      <c r="H27" s="80" t="str">
        <f t="array" ref="H27">IF(ISERROR(SMALL(IF(Прайс!$I$4:$I$77=TRUE,ROW($H$4:$H$77)),ROW(J9))),"",INDEX(Прайс!$A$1:$N$77,SMALL(IF(Прайс!$I$4:$I$77=TRUE,ROW($H$4:$H$77)),ROW(K9)), COLUMN(K9)))</f>
        <v/>
      </c>
      <c r="I27" s="80" t="str">
        <f t="array" ref="I27">IF(ISERROR(SMALL(IF(Прайс!$I$4:$I$77=TRUE,ROW($I$4:$I$77)),ROW(M9))),"",INDEX(Прайс!$A$1:$N$77,SMALL(IF(Прайс!$I$4:$I$77=TRUE,ROW($I$4:$I$77)),ROW(N9)), COLUMN(N9)))</f>
        <v/>
      </c>
      <c r="J27" s="89" t="str">
        <f t="shared" si="1"/>
        <v/>
      </c>
    </row>
    <row r="28" spans="1:10" x14ac:dyDescent="0.2">
      <c r="A28" s="80" t="str">
        <f t="array" ref="A28">IF(ISERROR(SMALL(IF(Прайс!$I$4:$I$77=TRUE,ROW($B$4:$B$77)),ROW(B10))),"",ROW(A28)-18)</f>
        <v/>
      </c>
      <c r="B28" s="80" t="str">
        <f t="array" ref="B28">IF(ISERROR(SMALL(IF(Прайс!$I$4:$I$77=TRUE,ROW($B$4:$B$77)),ROW(B10))),"",INDEX(Прайс!$A$1:$N$77,SMALL(IF(Прайс!$I$4:$I$77=TRUE,ROW($B$4:$B$77)),ROW(B10)), COLUMN(B10)))</f>
        <v/>
      </c>
      <c r="C28" s="80" t="str">
        <f t="shared" si="0"/>
        <v/>
      </c>
      <c r="D28" s="80" t="str">
        <f t="array" ref="D28">IF(ISERROR(SMALL(IF(Прайс!$I$4:$I$77=TRUE,ROW(D$4:D$77)),ROW(D10))),"",INDEX(Прайс!$A$1:$N$77,SMALL(IF(Прайс!$I$4:$I$77=TRUE,ROW(D$4:D$77)),ROW(D10)), COLUMN(D10)))</f>
        <v/>
      </c>
      <c r="E28" s="80" t="str">
        <f t="array" ref="E28">IF(ISERROR(SMALL(IF(Прайс!$I$4:$I$77=TRUE,ROW($E$4:$E$77)),ROW(E10))),"",INDEX(Прайс!$A$1:$N$77,SMALL(IF(Прайс!$I$4:$I$77=TRUE,ROW($E$4:$E$77)),ROW(E10)), COLUMN(E10)))</f>
        <v/>
      </c>
      <c r="F28" s="81" t="str">
        <f t="array" ref="F28">IF(ISERROR(SMALL(IF(Прайс!$I$4:$I$77=TRUE,ROW($F$4:$F$77)),ROW(F10))),"",INDEX(Прайс!$A$1:$N$77,SMALL(IF(Прайс!$I$4:$I$77=TRUE,ROW($F$4:$F$77)),ROW(G10)), COLUMN(G10)))</f>
        <v/>
      </c>
      <c r="G28" s="80" t="str">
        <f t="array" ref="G28">IF(ISERROR(SMALL(IF(Прайс!$I$4:$I$77=TRUE,ROW($G$4:$G$77)),ROW(I10))),"",INDEX(Прайс!$A$1:$N$77,SMALL(IF(Прайс!$I$4:$I$77=TRUE,ROW($G$4:$G$77)),ROW(J10)), COLUMN(J10)))</f>
        <v/>
      </c>
      <c r="H28" s="80" t="str">
        <f t="array" ref="H28">IF(ISERROR(SMALL(IF(Прайс!$I$4:$I$77=TRUE,ROW($H$4:$H$77)),ROW(J10))),"",INDEX(Прайс!$A$1:$N$77,SMALL(IF(Прайс!$I$4:$I$77=TRUE,ROW($H$4:$H$77)),ROW(K10)), COLUMN(K10)))</f>
        <v/>
      </c>
      <c r="I28" s="80" t="str">
        <f t="array" ref="I28">IF(ISERROR(SMALL(IF(Прайс!$I$4:$I$77=TRUE,ROW($I$4:$I$77)),ROW(M10))),"",INDEX(Прайс!$A$1:$N$77,SMALL(IF(Прайс!$I$4:$I$77=TRUE,ROW($I$4:$I$77)),ROW(N10)), COLUMN(N10)))</f>
        <v/>
      </c>
      <c r="J28" s="89" t="str">
        <f t="shared" si="1"/>
        <v/>
      </c>
    </row>
    <row r="29" spans="1:10" x14ac:dyDescent="0.2">
      <c r="A29" s="80" t="str">
        <f t="array" ref="A29">IF(ISERROR(SMALL(IF(Прайс!$I$4:$I$77=TRUE,ROW($B$4:$B$77)),ROW(B11))),"",ROW(A29)-18)</f>
        <v/>
      </c>
      <c r="B29" s="80" t="str">
        <f t="array" ref="B29">IF(ISERROR(SMALL(IF(Прайс!$I$4:$I$77=TRUE,ROW($B$4:$B$77)),ROW(B11))),"",INDEX(Прайс!$A$1:$N$77,SMALL(IF(Прайс!$I$4:$I$77=TRUE,ROW($B$4:$B$77)),ROW(B11)), COLUMN(B11)))</f>
        <v/>
      </c>
      <c r="C29" s="80" t="str">
        <f t="shared" si="0"/>
        <v/>
      </c>
      <c r="D29" s="80" t="str">
        <f t="array" ref="D29">IF(ISERROR(SMALL(IF(Прайс!$I$4:$I$77=TRUE,ROW(D$4:D$77)),ROW(D11))),"",INDEX(Прайс!$A$1:$N$77,SMALL(IF(Прайс!$I$4:$I$77=TRUE,ROW(D$4:D$77)),ROW(D11)), COLUMN(D11)))</f>
        <v/>
      </c>
      <c r="E29" s="80" t="str">
        <f t="array" ref="E29">IF(ISERROR(SMALL(IF(Прайс!$I$4:$I$77=TRUE,ROW($E$4:$E$77)),ROW(E11))),"",INDEX(Прайс!$A$1:$N$77,SMALL(IF(Прайс!$I$4:$I$77=TRUE,ROW($E$4:$E$77)),ROW(E11)), COLUMN(E11)))</f>
        <v/>
      </c>
      <c r="F29" s="81" t="str">
        <f t="array" ref="F29">IF(ISERROR(SMALL(IF(Прайс!$I$4:$I$77=TRUE,ROW($F$4:$F$77)),ROW(F11))),"",INDEX(Прайс!$A$1:$N$77,SMALL(IF(Прайс!$I$4:$I$77=TRUE,ROW($F$4:$F$77)),ROW(G11)), COLUMN(G11)))</f>
        <v/>
      </c>
      <c r="G29" s="80" t="str">
        <f t="array" ref="G29">IF(ISERROR(SMALL(IF(Прайс!$I$4:$I$77=TRUE,ROW($G$4:$G$77)),ROW(I11))),"",INDEX(Прайс!$A$1:$N$77,SMALL(IF(Прайс!$I$4:$I$77=TRUE,ROW($G$4:$G$77)),ROW(J11)), COLUMN(J11)))</f>
        <v/>
      </c>
      <c r="H29" s="80" t="str">
        <f t="array" ref="H29">IF(ISERROR(SMALL(IF(Прайс!$I$4:$I$77=TRUE,ROW($H$4:$H$77)),ROW(J11))),"",INDEX(Прайс!$A$1:$N$77,SMALL(IF(Прайс!$I$4:$I$77=TRUE,ROW($H$4:$H$77)),ROW(K11)), COLUMN(K11)))</f>
        <v/>
      </c>
      <c r="I29" s="80" t="str">
        <f t="array" ref="I29">IF(ISERROR(SMALL(IF(Прайс!$I$4:$I$77=TRUE,ROW($I$4:$I$77)),ROW(M11))),"",INDEX(Прайс!$A$1:$N$77,SMALL(IF(Прайс!$I$4:$I$77=TRUE,ROW($I$4:$I$77)),ROW(N11)), COLUMN(N11)))</f>
        <v/>
      </c>
      <c r="J29" s="89" t="str">
        <f t="shared" si="1"/>
        <v/>
      </c>
    </row>
    <row r="30" spans="1:10" x14ac:dyDescent="0.2">
      <c r="A30" s="80" t="str">
        <f t="array" ref="A30">IF(ISERROR(SMALL(IF(Прайс!$I$4:$I$77=TRUE,ROW($B$4:$B$77)),ROW(B12))),"",ROW(A30)-18)</f>
        <v/>
      </c>
      <c r="B30" s="80" t="str">
        <f t="array" ref="B30">IF(ISERROR(SMALL(IF(Прайс!$I$4:$I$77=TRUE,ROW($B$4:$B$77)),ROW(B12))),"",INDEX(Прайс!$A$1:$N$77,SMALL(IF(Прайс!$I$4:$I$77=TRUE,ROW($B$4:$B$77)),ROW(B12)), COLUMN(B12)))</f>
        <v/>
      </c>
      <c r="C30" s="80" t="str">
        <f t="shared" si="0"/>
        <v/>
      </c>
      <c r="D30" s="80" t="str">
        <f t="array" ref="D30">IF(ISERROR(SMALL(IF(Прайс!$I$4:$I$77=TRUE,ROW(D$4:D$77)),ROW(D12))),"",INDEX(Прайс!$A$1:$N$77,SMALL(IF(Прайс!$I$4:$I$77=TRUE,ROW(D$4:D$77)),ROW(D12)), COLUMN(D12)))</f>
        <v/>
      </c>
      <c r="E30" s="80" t="str">
        <f t="array" ref="E30">IF(ISERROR(SMALL(IF(Прайс!$I$4:$I$77=TRUE,ROW($E$4:$E$77)),ROW(E12))),"",INDEX(Прайс!$A$1:$N$77,SMALL(IF(Прайс!$I$4:$I$77=TRUE,ROW($E$4:$E$77)),ROW(E12)), COLUMN(E12)))</f>
        <v/>
      </c>
      <c r="F30" s="81" t="str">
        <f t="array" ref="F30">IF(ISERROR(SMALL(IF(Прайс!$I$4:$I$77=TRUE,ROW($F$4:$F$77)),ROW(E12))),"",INDEX(Прайс!$A$1:$N$77,SMALL(IF(Прайс!$I$4:$I$77=TRUE,ROW($F$4:$F$77)),ROW(G12)), COLUMN(G12)))</f>
        <v/>
      </c>
      <c r="G30" s="80" t="str">
        <f t="array" ref="G30">IF(ISERROR(SMALL(IF(Прайс!$I$4:$I$77=TRUE,ROW($G$4:$G$77)),ROW(I12))),"",INDEX(Прайс!$A$1:$N$77,SMALL(IF(Прайс!$I$4:$I$77=TRUE,ROW($G$4:$G$77)),ROW(J12)), COLUMN(J12)))</f>
        <v/>
      </c>
      <c r="H30" s="80" t="str">
        <f t="array" ref="H30">IF(ISERROR(SMALL(IF(Прайс!$I$4:$I$77=TRUE,ROW($H$4:$H$77)),ROW(J12))),"",INDEX(Прайс!$A$1:$N$77,SMALL(IF(Прайс!$I$4:$I$77=TRUE,ROW($H$4:$H$77)),ROW(K12)), COLUMN(K12)))</f>
        <v/>
      </c>
      <c r="I30" s="80" t="str">
        <f t="array" ref="I30">IF(ISERROR(SMALL(IF(Прайс!$I$4:$I$77=TRUE,ROW($I$4:$I$77)),ROW(M12))),"",INDEX(Прайс!$A$1:$N$77,SMALL(IF(Прайс!$I$4:$I$77=TRUE,ROW($I$4:$I$77)),ROW(N12)), COLUMN(N12)))</f>
        <v/>
      </c>
      <c r="J30" s="89" t="str">
        <f t="shared" si="1"/>
        <v/>
      </c>
    </row>
    <row r="31" spans="1:10" x14ac:dyDescent="0.2">
      <c r="A31" s="80" t="str">
        <f t="array" ref="A31">IF(ISERROR(SMALL(IF(Прайс!$I$4:$I$77=TRUE,ROW($B$4:$B$77)),ROW(B13))),"",ROW(A31)-18)</f>
        <v/>
      </c>
      <c r="B31" s="80" t="str">
        <f t="array" ref="B31">IF(ISERROR(SMALL(IF(Прайс!$I$4:$I$77=TRUE,ROW($B$4:$B$77)),ROW(B13))),"",INDEX(Прайс!$A$1:$N$77,SMALL(IF(Прайс!$I$4:$I$77=TRUE,ROW($B$4:$B$77)),ROW(B13)), COLUMN(B13)))</f>
        <v/>
      </c>
      <c r="C31" s="80" t="str">
        <f t="shared" si="0"/>
        <v/>
      </c>
      <c r="D31" s="80" t="str">
        <f t="array" ref="D31">IF(ISERROR(SMALL(IF(Прайс!$I$4:$I$77=TRUE,ROW(D$4:D$77)),ROW(D13))),"",INDEX(Прайс!$A$1:$N$77,SMALL(IF(Прайс!$I$4:$I$77=TRUE,ROW(D$4:D$77)),ROW(D13)), COLUMN(D13)))</f>
        <v/>
      </c>
      <c r="E31" s="80" t="str">
        <f t="array" ref="E31">IF(ISERROR(SMALL(IF(Прайс!$I$4:$I$77=TRUE,ROW($E$4:$E$77)),ROW(E13))),"",INDEX(Прайс!$A$1:$N$77,SMALL(IF(Прайс!$I$4:$I$77=TRUE,ROW($E$4:$E$77)),ROW(E13)), COLUMN(E13)))</f>
        <v/>
      </c>
      <c r="F31" s="81" t="str">
        <f t="array" ref="F31">IF(ISERROR(SMALL(IF(Прайс!$I$4:$I$77=TRUE,ROW($F$4:$F$77)),ROW(F13))),"",INDEX(Прайс!$A$1:$N$77,SMALL(IF(Прайс!$I$4:$I$77=TRUE,ROW($F$4:$F$77)),ROW(G13)), COLUMN(G13)))</f>
        <v/>
      </c>
      <c r="G31" s="80" t="str">
        <f t="array" ref="G31">IF(ISERROR(SMALL(IF(Прайс!$I$4:$I$77=TRUE,ROW($G$4:$G$77)),ROW(I13))),"",INDEX(Прайс!$A$1:$N$77,SMALL(IF(Прайс!$I$4:$I$77=TRUE,ROW($G$4:$G$77)),ROW(J13)), COLUMN(J13)))</f>
        <v/>
      </c>
      <c r="H31" s="80" t="str">
        <f t="array" ref="H31">IF(ISERROR(SMALL(IF(Прайс!$I$4:$I$77=TRUE,ROW($H$4:$H$77)),ROW(J13))),"",INDEX(Прайс!$A$1:$N$77,SMALL(IF(Прайс!$I$4:$I$77=TRUE,ROW($H$4:$H$77)),ROW(K13)), COLUMN(K13)))</f>
        <v/>
      </c>
      <c r="I31" s="80" t="str">
        <f t="array" ref="I31">IF(ISERROR(SMALL(IF(Прайс!$I$4:$I$77=TRUE,ROW($I$4:$I$77)),ROW(M13))),"",INDEX(Прайс!$A$1:$N$77,SMALL(IF(Прайс!$I$4:$I$77=TRUE,ROW($I$4:$I$77)),ROW(N13)), COLUMN(N13)))</f>
        <v/>
      </c>
      <c r="J31" s="89" t="str">
        <f t="shared" si="1"/>
        <v/>
      </c>
    </row>
    <row r="32" spans="1:10" x14ac:dyDescent="0.2">
      <c r="A32" s="80" t="str">
        <f t="array" ref="A32">IF(ISERROR(SMALL(IF(Прайс!$I$4:$I$77=TRUE,ROW($B$4:$B$77)),ROW(B14))),"",ROW(A32)-18)</f>
        <v/>
      </c>
      <c r="B32" s="80" t="str">
        <f t="array" ref="B32">IF(ISERROR(SMALL(IF(Прайс!$I$4:$I$77=TRUE,ROW($B$4:$B$77)),ROW(B14))),"",INDEX(Прайс!$A$1:$N$77,SMALL(IF(Прайс!$I$4:$I$77=TRUE,ROW($B$4:$B$77)),ROW(B14)), COLUMN(B14)))</f>
        <v/>
      </c>
      <c r="C32" s="80" t="str">
        <f t="shared" si="0"/>
        <v/>
      </c>
      <c r="D32" s="80" t="str">
        <f t="array" ref="D32">IF(ISERROR(SMALL(IF(Прайс!$I$4:$I$77=TRUE,ROW(D$4:D$77)),ROW(D14))),"",INDEX(Прайс!$A$1:$N$77,SMALL(IF(Прайс!$I$4:$I$77=TRUE,ROW(D$4:D$77)),ROW(D14)), COLUMN(D14)))</f>
        <v/>
      </c>
      <c r="E32" s="80" t="str">
        <f t="array" ref="E32">IF(ISERROR(SMALL(IF(Прайс!$I$4:$I$77=TRUE,ROW($E$4:$E$77)),ROW(E14))),"",INDEX(Прайс!$A$1:$N$77,SMALL(IF(Прайс!$I$4:$I$77=TRUE,ROW($E$4:$E$77)),ROW(E14)), COLUMN(E14)))</f>
        <v/>
      </c>
      <c r="F32" s="81" t="str">
        <f t="array" ref="F32">IF(ISERROR(SMALL(IF(Прайс!$I$4:$I$77=TRUE,ROW($F$4:$F$77)),ROW(F14))),"",INDEX(Прайс!$A$1:$N$77,SMALL(IF(Прайс!$I$4:$I$77=TRUE,ROW($F$4:$F$77)),ROW(G14)), COLUMN(G14)))</f>
        <v/>
      </c>
      <c r="G32" s="80" t="str">
        <f t="array" ref="G32">IF(ISERROR(SMALL(IF(Прайс!$I$4:$I$77=TRUE,ROW($G$4:$G$77)),ROW(I14))),"",INDEX(Прайс!$A$1:$N$77,SMALL(IF(Прайс!$I$4:$I$77=TRUE,ROW($G$4:$G$77)),ROW(J14)), COLUMN(J14)))</f>
        <v/>
      </c>
      <c r="H32" s="80" t="str">
        <f t="array" ref="H32">IF(ISERROR(SMALL(IF(Прайс!$I$4:$I$77=TRUE,ROW($H$4:$H$77)),ROW(J14))),"",INDEX(Прайс!$A$1:$N$77,SMALL(IF(Прайс!$I$4:$I$77=TRUE,ROW($H$4:$H$77)),ROW(K14)), COLUMN(K14)))</f>
        <v/>
      </c>
      <c r="I32" s="80" t="str">
        <f t="array" ref="I32">IF(ISERROR(SMALL(IF(Прайс!$I$4:$I$77=TRUE,ROW($I$4:$I$77)),ROW(M14))),"",INDEX(Прайс!$A$1:$N$77,SMALL(IF(Прайс!$I$4:$I$77=TRUE,ROW($I$4:$I$77)),ROW(N14)), COLUMN(N14)))</f>
        <v/>
      </c>
      <c r="J32" s="89" t="str">
        <f t="shared" si="1"/>
        <v/>
      </c>
    </row>
    <row r="33" spans="1:10" x14ac:dyDescent="0.2">
      <c r="A33" s="80" t="str">
        <f t="array" ref="A33">IF(ISERROR(SMALL(IF(Прайс!$I$4:$I$77=TRUE,ROW($B$4:$B$77)),ROW(B15))),"",ROW(A33)-18)</f>
        <v/>
      </c>
      <c r="B33" s="80" t="str">
        <f t="array" ref="B33">IF(ISERROR(SMALL(IF(Прайс!$I$4:$I$77=TRUE,ROW($B$4:$B$77)),ROW(B15))),"",INDEX(Прайс!$A$1:$N$77,SMALL(IF(Прайс!$I$4:$I$77=TRUE,ROW($B$4:$B$77)),ROW(B15)), COLUMN(B15)))</f>
        <v/>
      </c>
      <c r="C33" s="80" t="str">
        <f t="shared" si="0"/>
        <v/>
      </c>
      <c r="D33" s="80" t="str">
        <f t="array" ref="D33">IF(ISERROR(SMALL(IF(Прайс!$I$4:$I$77=TRUE,ROW(D$4:D$77)),ROW(D15))),"",INDEX(Прайс!$A$1:$N$77,SMALL(IF(Прайс!$I$4:$I$77=TRUE,ROW(D$4:D$77)),ROW(D15)), COLUMN(D15)))</f>
        <v/>
      </c>
      <c r="E33" s="80" t="str">
        <f t="array" ref="E33">IF(ISERROR(SMALL(IF(Прайс!$I$4:$I$77=TRUE,ROW($E$4:$E$77)),ROW(E15))),"",INDEX(Прайс!$A$1:$N$77,SMALL(IF(Прайс!$I$4:$I$77=TRUE,ROW($E$4:$E$77)),ROW(E15)), COLUMN(E15)))</f>
        <v/>
      </c>
      <c r="F33" s="81" t="str">
        <f t="array" ref="F33">IF(ISERROR(SMALL(IF(Прайс!$I$4:$I$77=TRUE,ROW($F$4:$F$77)),ROW(F15))),"",INDEX(Прайс!$A$1:$N$77,SMALL(IF(Прайс!$I$4:$I$77=TRUE,ROW($F$4:$F$77)),ROW(G15)), COLUMN(G15)))</f>
        <v/>
      </c>
      <c r="G33" s="80" t="str">
        <f t="array" ref="G33">IF(ISERROR(SMALL(IF(Прайс!$I$4:$I$77=TRUE,ROW($G$4:$G$77)),ROW(I15))),"",INDEX(Прайс!$A$1:$N$77,SMALL(IF(Прайс!$I$4:$I$77=TRUE,ROW($G$4:$G$77)),ROW(J15)), COLUMN(J15)))</f>
        <v/>
      </c>
      <c r="H33" s="80" t="str">
        <f t="array" ref="H33">IF(ISERROR(SMALL(IF(Прайс!$I$4:$I$77=TRUE,ROW($H$4:$H$77)),ROW(J15))),"",INDEX(Прайс!$A$1:$N$77,SMALL(IF(Прайс!$I$4:$I$77=TRUE,ROW($H$4:$H$77)),ROW(K15)), COLUMN(K15)))</f>
        <v/>
      </c>
      <c r="I33" s="80" t="str">
        <f t="array" ref="I33">IF(ISERROR(SMALL(IF(Прайс!$I$4:$I$77=TRUE,ROW($I$4:$I$77)),ROW(M15))),"",INDEX(Прайс!$A$1:$N$77,SMALL(IF(Прайс!$I$4:$I$77=TRUE,ROW($I$4:$I$77)),ROW(N15)), COLUMN(N15)))</f>
        <v/>
      </c>
      <c r="J33" s="89" t="str">
        <f t="shared" si="1"/>
        <v/>
      </c>
    </row>
    <row r="34" spans="1:10" x14ac:dyDescent="0.2">
      <c r="A34" s="80" t="str">
        <f t="array" ref="A34">IF(ISERROR(SMALL(IF(Прайс!$I$4:$I$77=TRUE,ROW($B$4:$B$77)),ROW(B16))),"",ROW(A34)-18)</f>
        <v/>
      </c>
      <c r="B34" s="80" t="str">
        <f t="array" ref="B34">IF(ISERROR(SMALL(IF(Прайс!$I$4:$I$77=TRUE,ROW($B$4:$B$77)),ROW(B16))),"",INDEX(Прайс!$A$1:$N$77,SMALL(IF(Прайс!$I$4:$I$77=TRUE,ROW($B$4:$B$77)),ROW(B16)), COLUMN(B16)))</f>
        <v/>
      </c>
      <c r="C34" s="80" t="str">
        <f t="shared" si="0"/>
        <v/>
      </c>
      <c r="D34" s="80" t="str">
        <f t="array" ref="D34">IF(ISERROR(SMALL(IF(Прайс!$I$4:$I$77=TRUE,ROW(D$4:D$77)),ROW(D16))),"",INDEX(Прайс!$A$1:$N$77,SMALL(IF(Прайс!$I$4:$I$77=TRUE,ROW(D$4:D$77)),ROW(D16)), COLUMN(D16)))</f>
        <v/>
      </c>
      <c r="E34" s="80" t="str">
        <f t="array" ref="E34">IF(ISERROR(SMALL(IF(Прайс!$I$4:$I$77=TRUE,ROW($E$4:$E$77)),ROW(E16))),"",INDEX(Прайс!$A$1:$N$77,SMALL(IF(Прайс!$I$4:$I$77=TRUE,ROW($E$4:$E$77)),ROW(E16)), COLUMN(E16)))</f>
        <v/>
      </c>
      <c r="F34" s="81" t="str">
        <f t="array" ref="F34">IF(ISERROR(SMALL(IF(Прайс!$I$4:$I$77=TRUE,ROW($F$4:$F$77)),ROW(F16))),"",INDEX(Прайс!$A$1:$N$77,SMALL(IF(Прайс!$I$4:$I$77=TRUE,ROW($F$4:$F$77)),ROW(G16)), COLUMN(G16)))</f>
        <v/>
      </c>
      <c r="G34" s="80" t="str">
        <f t="array" ref="G34">IF(ISERROR(SMALL(IF(Прайс!$I$4:$I$77=TRUE,ROW($G$4:$G$77)),ROW(I16))),"",INDEX(Прайс!$A$1:$N$77,SMALL(IF(Прайс!$I$4:$I$77=TRUE,ROW($G$4:$G$77)),ROW(J16)), COLUMN(J16)))</f>
        <v/>
      </c>
      <c r="H34" s="80" t="str">
        <f t="array" ref="H34">IF(ISERROR(SMALL(IF(Прайс!$I$4:$I$77=TRUE,ROW($H$4:$H$77)),ROW(J16))),"",INDEX(Прайс!$A$1:$N$77,SMALL(IF(Прайс!$I$4:$I$77=TRUE,ROW($H$4:$H$77)),ROW(K16)), COLUMN(K16)))</f>
        <v/>
      </c>
      <c r="I34" s="80" t="str">
        <f t="array" ref="I34">IF(ISERROR(SMALL(IF(Прайс!$I$4:$I$77=TRUE,ROW($I$4:$I$77)),ROW(M16))),"",INDEX(Прайс!$A$1:$N$77,SMALL(IF(Прайс!$I$4:$I$77=TRUE,ROW($I$4:$I$77)),ROW(N16)), COLUMN(N16)))</f>
        <v/>
      </c>
      <c r="J34" s="89" t="str">
        <f t="shared" si="1"/>
        <v/>
      </c>
    </row>
    <row r="35" spans="1:10" x14ac:dyDescent="0.2">
      <c r="A35" s="80" t="str">
        <f t="array" ref="A35">IF(ISERROR(SMALL(IF(Прайс!$I$4:$I$77=TRUE,ROW($B$4:$B$77)),ROW(B17))),"",ROW(A35)-18)</f>
        <v/>
      </c>
      <c r="B35" s="80" t="str">
        <f t="array" ref="B35">IF(ISERROR(SMALL(IF(Прайс!$I$4:$I$77=TRUE,ROW($B$4:$B$77)),ROW(B17))),"",INDEX(Прайс!$A$1:$N$77,SMALL(IF(Прайс!$I$4:$I$77=TRUE,ROW($B$4:$B$77)),ROW(B17)), COLUMN(B17)))</f>
        <v/>
      </c>
      <c r="C35" s="80" t="str">
        <f t="shared" si="0"/>
        <v/>
      </c>
      <c r="D35" s="80" t="str">
        <f t="array" ref="D35">IF(ISERROR(SMALL(IF(Прайс!$I$4:$I$77=TRUE,ROW(D$4:D$77)),ROW(D17))),"",INDEX(Прайс!$A$1:$N$77,SMALL(IF(Прайс!$I$4:$I$77=TRUE,ROW(D$4:D$77)),ROW(D17)), COLUMN(D17)))</f>
        <v/>
      </c>
      <c r="E35" s="80" t="str">
        <f t="array" ref="E35">IF(ISERROR(SMALL(IF(Прайс!$I$4:$I$77=TRUE,ROW($E$4:$E$77)),ROW(E17))),"",INDEX(Прайс!$A$1:$N$77,SMALL(IF(Прайс!$I$4:$I$77=TRUE,ROW($E$4:$E$77)),ROW(E17)), COLUMN(E17)))</f>
        <v/>
      </c>
      <c r="F35" s="81" t="str">
        <f t="array" ref="F35">IF(ISERROR(SMALL(IF(Прайс!$I$4:$I$77=TRUE,ROW($F$4:$F$77)),ROW(F17))),"",INDEX(Прайс!$A$1:$N$77,SMALL(IF(Прайс!$I$4:$I$77=TRUE,ROW($F$4:$F$77)),ROW(G17)), COLUMN(G17)))</f>
        <v/>
      </c>
      <c r="G35" s="80" t="str">
        <f t="array" ref="G35">IF(ISERROR(SMALL(IF(Прайс!$I$4:$I$77=TRUE,ROW($G$4:$G$77)),ROW(I17))),"",INDEX(Прайс!$A$1:$N$77,SMALL(IF(Прайс!$I$4:$I$77=TRUE,ROW($G$4:$G$77)),ROW(J17)), COLUMN(J17)))</f>
        <v/>
      </c>
      <c r="H35" s="80" t="str">
        <f t="array" ref="H35">IF(ISERROR(SMALL(IF(Прайс!$I$4:$I$77=TRUE,ROW($H$4:$H$77)),ROW(J17))),"",INDEX(Прайс!$A$1:$N$77,SMALL(IF(Прайс!$I$4:$I$77=TRUE,ROW($H$4:$H$77)),ROW(K17)), COLUMN(K17)))</f>
        <v/>
      </c>
      <c r="I35" s="80" t="str">
        <f t="array" ref="I35">IF(ISERROR(SMALL(IF(Прайс!$I$4:$I$77=TRUE,ROW($I$4:$I$77)),ROW(M17))),"",INDEX(Прайс!$A$1:$N$77,SMALL(IF(Прайс!$I$4:$I$77=TRUE,ROW($I$4:$I$77)),ROW(N17)), COLUMN(N17)))</f>
        <v/>
      </c>
      <c r="J35" s="89" t="str">
        <f t="shared" si="1"/>
        <v/>
      </c>
    </row>
    <row r="36" spans="1:10" x14ac:dyDescent="0.2">
      <c r="A36" s="80" t="str">
        <f t="array" ref="A36">IF(ISERROR(SMALL(IF(Прайс!$I$4:$I$77=TRUE,ROW($B$4:$B$77)),ROW(B18))),"",ROW(A36)-18)</f>
        <v/>
      </c>
      <c r="B36" s="80" t="str">
        <f t="array" ref="B36">IF(ISERROR(SMALL(IF(Прайс!$I$4:$I$77=TRUE,ROW($B$4:$B$77)),ROW(B18))),"",INDEX(Прайс!$A$1:$N$77,SMALL(IF(Прайс!$I$4:$I$77=TRUE,ROW($B$4:$B$77)),ROW(B18)), COLUMN(B18)))</f>
        <v/>
      </c>
      <c r="C36" s="80" t="str">
        <f t="shared" si="0"/>
        <v/>
      </c>
      <c r="D36" s="80" t="str">
        <f t="array" ref="D36">IF(ISERROR(SMALL(IF(Прайс!$I$4:$I$77=TRUE,ROW(D$4:D$77)),ROW(D18))),"",INDEX(Прайс!$A$1:$N$77,SMALL(IF(Прайс!$I$4:$I$77=TRUE,ROW(D$4:D$77)),ROW(D18)), COLUMN(D18)))</f>
        <v/>
      </c>
      <c r="E36" s="80" t="str">
        <f t="array" ref="E36">IF(ISERROR(SMALL(IF(Прайс!$I$4:$I$77=TRUE,ROW($E$4:$E$77)),ROW(E18))),"",INDEX(Прайс!$A$1:$N$77,SMALL(IF(Прайс!$I$4:$I$77=TRUE,ROW($E$4:$E$77)),ROW(E18)), COLUMN(E18)))</f>
        <v/>
      </c>
      <c r="F36" s="81" t="str">
        <f t="array" ref="F36">IF(ISERROR(SMALL(IF(Прайс!$I$4:$I$77=TRUE,ROW($F$4:$F$77)),ROW(F18))),"",INDEX(Прайс!$A$1:$N$77,SMALL(IF(Прайс!$I$4:$I$77=TRUE,ROW($F$4:$F$77)),ROW(G18)), COLUMN(G18)))</f>
        <v/>
      </c>
      <c r="G36" s="80" t="str">
        <f t="array" ref="G36">IF(ISERROR(SMALL(IF(Прайс!$I$4:$I$77=TRUE,ROW($G$4:$G$77)),ROW(I18))),"",INDEX(Прайс!$A$1:$N$77,SMALL(IF(Прайс!$I$4:$I$77=TRUE,ROW($G$4:$G$77)),ROW(J18)), COLUMN(J18)))</f>
        <v/>
      </c>
      <c r="H36" s="80" t="str">
        <f t="array" ref="H36">IF(ISERROR(SMALL(IF(Прайс!$I$4:$I$77=TRUE,ROW($H$4:$H$77)),ROW(J18))),"",INDEX(Прайс!$A$1:$N$77,SMALL(IF(Прайс!$I$4:$I$77=TRUE,ROW($H$4:$H$77)),ROW(K18)), COLUMN(K18)))</f>
        <v/>
      </c>
      <c r="I36" s="80" t="str">
        <f t="array" ref="I36">IF(ISERROR(SMALL(IF(Прайс!$I$4:$I$77=TRUE,ROW($I$4:$I$77)),ROW(M18))),"",INDEX(Прайс!$A$1:$N$77,SMALL(IF(Прайс!$I$4:$I$77=TRUE,ROW($I$4:$I$77)),ROW(N18)), COLUMN(N18)))</f>
        <v/>
      </c>
      <c r="J36" s="89" t="str">
        <f t="shared" si="1"/>
        <v/>
      </c>
    </row>
    <row r="37" spans="1:10" x14ac:dyDescent="0.2">
      <c r="A37" s="80" t="str">
        <f t="array" ref="A37">IF(ISERROR(SMALL(IF(Прайс!$I$4:$I$77=TRUE,ROW($B$4:$B$77)),ROW(B19))),"",ROW(A37)-18)</f>
        <v/>
      </c>
      <c r="B37" s="80" t="str">
        <f t="array" ref="B37">IF(ISERROR(SMALL(IF(Прайс!$I$4:$I$77=TRUE,ROW($B$4:$B$77)),ROW(B19))),"",INDEX(Прайс!$A$1:$N$77,SMALL(IF(Прайс!$I$4:$I$77=TRUE,ROW($B$4:$B$77)),ROW(B19)), COLUMN(B19)))</f>
        <v/>
      </c>
      <c r="C37" s="80" t="str">
        <f t="shared" si="0"/>
        <v/>
      </c>
      <c r="D37" s="80" t="str">
        <f t="array" ref="D37">IF(ISERROR(SMALL(IF(Прайс!$I$4:$I$77=TRUE,ROW(D$4:D$77)),ROW(D19))),"",INDEX(Прайс!$A$1:$N$77,SMALL(IF(Прайс!$I$4:$I$77=TRUE,ROW(D$4:D$77)),ROW(D19)), COLUMN(D19)))</f>
        <v/>
      </c>
      <c r="E37" s="80" t="str">
        <f t="array" ref="E37">IF(ISERROR(SMALL(IF(Прайс!$I$4:$I$77=TRUE,ROW($E$4:$E$77)),ROW(E19))),"",INDEX(Прайс!$A$1:$N$77,SMALL(IF(Прайс!$I$4:$I$77=TRUE,ROW($E$4:$E$77)),ROW(E19)), COLUMN(E19)))</f>
        <v/>
      </c>
      <c r="F37" s="81" t="str">
        <f t="array" ref="F37">IF(ISERROR(SMALL(IF(Прайс!$I$4:$I$77=TRUE,ROW($F$4:$F$77)),ROW(F19))),"",INDEX(Прайс!$A$1:$N$77,SMALL(IF(Прайс!$I$4:$I$77=TRUE,ROW($F$4:$F$77)),ROW(G19)), COLUMN(G19)))</f>
        <v/>
      </c>
      <c r="G37" s="80" t="str">
        <f t="array" ref="G37">IF(ISERROR(SMALL(IF(Прайс!$I$4:$I$77=TRUE,ROW($G$4:$G$77)),ROW(I19))),"",INDEX(Прайс!$A$1:$N$77,SMALL(IF(Прайс!$I$4:$I$77=TRUE,ROW($G$4:$G$77)),ROW(J19)), COLUMN(J19)))</f>
        <v/>
      </c>
      <c r="H37" s="80" t="str">
        <f t="array" ref="H37">IF(ISERROR(SMALL(IF(Прайс!$I$4:$I$77=TRUE,ROW($H$4:$H$77)),ROW(J19))),"",INDEX(Прайс!$A$1:$N$77,SMALL(IF(Прайс!$I$4:$I$77=TRUE,ROW($H$4:$H$77)),ROW(K19)), COLUMN(K19)))</f>
        <v/>
      </c>
      <c r="I37" s="80" t="str">
        <f t="array" ref="I37">IF(ISERROR(SMALL(IF(Прайс!$I$4:$I$77=TRUE,ROW($I$4:$I$77)),ROW(M19))),"",INDEX(Прайс!$A$1:$N$77,SMALL(IF(Прайс!$I$4:$I$77=TRUE,ROW($I$4:$I$77)),ROW(N19)), COLUMN(N19)))</f>
        <v/>
      </c>
      <c r="J37" s="89" t="str">
        <f t="shared" si="1"/>
        <v/>
      </c>
    </row>
    <row r="38" spans="1:10" x14ac:dyDescent="0.2">
      <c r="A38" s="80" t="str">
        <f t="array" ref="A38">IF(ISERROR(SMALL(IF(Прайс!$I$4:$I$77=TRUE,ROW($B$4:$B$77)),ROW(B20))),"",ROW(A38)-18)</f>
        <v/>
      </c>
      <c r="B38" s="80" t="str">
        <f t="array" ref="B38">IF(ISERROR(SMALL(IF(Прайс!$I$4:$I$77=TRUE,ROW($B$4:$B$77)),ROW(B20))),"",INDEX(Прайс!$A$1:$N$77,SMALL(IF(Прайс!$I$4:$I$77=TRUE,ROW($B$4:$B$77)),ROW(B20)), COLUMN(B20)))</f>
        <v/>
      </c>
      <c r="C38" s="80" t="str">
        <f t="shared" si="0"/>
        <v/>
      </c>
      <c r="D38" s="80" t="str">
        <f t="array" ref="D38">IF(ISERROR(SMALL(IF(Прайс!$I$4:$I$77=TRUE,ROW(D$4:D$77)),ROW(D20))),"",INDEX(Прайс!$A$1:$N$77,SMALL(IF(Прайс!$I$4:$I$77=TRUE,ROW(D$4:D$77)),ROW(D20)), COLUMN(D20)))</f>
        <v/>
      </c>
      <c r="E38" s="80" t="str">
        <f t="array" ref="E38">IF(ISERROR(SMALL(IF(Прайс!$I$4:$I$77=TRUE,ROW($E$4:$E$77)),ROW(E20))),"",INDEX(Прайс!$A$1:$N$77,SMALL(IF(Прайс!$I$4:$I$77=TRUE,ROW($E$4:$E$77)),ROW(E20)), COLUMN(E20)))</f>
        <v/>
      </c>
      <c r="F38" s="81" t="str">
        <f t="array" ref="F38">IF(ISERROR(SMALL(IF(Прайс!$I$4:$I$77=TRUE,ROW($F$4:$F$77)),ROW(F20))),"",INDEX(Прайс!$A$1:$N$77,SMALL(IF(Прайс!$I$4:$I$77=TRUE,ROW($F$4:$F$77)),ROW(G20)), COLUMN(G20)))</f>
        <v/>
      </c>
      <c r="G38" s="80" t="str">
        <f t="array" ref="G38">IF(ISERROR(SMALL(IF(Прайс!$I$4:$I$77=TRUE,ROW($G$4:$G$77)),ROW(I20))),"",INDEX(Прайс!$A$1:$N$77,SMALL(IF(Прайс!$I$4:$I$77=TRUE,ROW($G$4:$G$77)),ROW(J20)), COLUMN(J20)))</f>
        <v/>
      </c>
      <c r="H38" s="80" t="str">
        <f t="array" ref="H38">IF(ISERROR(SMALL(IF(Прайс!$I$4:$I$77=TRUE,ROW($H$4:$H$77)),ROW(J20))),"",INDEX(Прайс!$A$1:$N$77,SMALL(IF(Прайс!$I$4:$I$77=TRUE,ROW($H$4:$H$77)),ROW(K20)), COLUMN(K20)))</f>
        <v/>
      </c>
      <c r="I38" s="80" t="str">
        <f t="array" ref="I38">IF(ISERROR(SMALL(IF(Прайс!$I$4:$I$77=TRUE,ROW($I$4:$I$77)),ROW(M20))),"",INDEX(Прайс!$A$1:$N$77,SMALL(IF(Прайс!$I$4:$I$77=TRUE,ROW($I$4:$I$77)),ROW(N20)), COLUMN(N20)))</f>
        <v/>
      </c>
      <c r="J38" s="89" t="str">
        <f t="shared" si="1"/>
        <v/>
      </c>
    </row>
    <row r="39" spans="1:10" x14ac:dyDescent="0.2">
      <c r="A39" s="80" t="str">
        <f t="array" ref="A39">IF(ISERROR(SMALL(IF(Прайс!$I$4:$I$77=TRUE,ROW($B$4:$B$77)),ROW(B21))),"",ROW(A39)-18)</f>
        <v/>
      </c>
      <c r="B39" s="80" t="str">
        <f t="array" ref="B39">IF(ISERROR(SMALL(IF(Прайс!$I$4:$I$77=TRUE,ROW($B$4:$B$77)),ROW(B21))),"",INDEX(Прайс!$A$1:$N$77,SMALL(IF(Прайс!$I$4:$I$77=TRUE,ROW($B$4:$B$77)),ROW(B21)), COLUMN(B21)))</f>
        <v/>
      </c>
      <c r="C39" s="80" t="str">
        <f t="shared" si="0"/>
        <v/>
      </c>
      <c r="D39" s="80" t="str">
        <f t="array" ref="D39">IF(ISERROR(SMALL(IF(Прайс!$I$4:$I$77=TRUE,ROW(D$4:D$77)),ROW(D21))),"",INDEX(Прайс!$A$1:$N$77,SMALL(IF(Прайс!$I$4:$I$77=TRUE,ROW(D$4:D$77)),ROW(D21)), COLUMN(D21)))</f>
        <v/>
      </c>
      <c r="E39" s="80" t="str">
        <f t="array" ref="E39">IF(ISERROR(SMALL(IF(Прайс!$I$4:$I$77=TRUE,ROW($E$4:$E$77)),ROW(E21))),"",INDEX(Прайс!$A$1:$N$77,SMALL(IF(Прайс!$I$4:$I$77=TRUE,ROW($E$4:$E$77)),ROW(E21)), COLUMN(E21)))</f>
        <v/>
      </c>
      <c r="F39" s="81" t="str">
        <f t="array" ref="F39">IF(ISERROR(SMALL(IF(Прайс!$I$4:$I$77=TRUE,ROW($F$4:$F$77)),ROW(F21))),"",INDEX(Прайс!$A$1:$N$77,SMALL(IF(Прайс!$I$4:$I$77=TRUE,ROW($F$4:$F$77)),ROW(G21)), COLUMN(G21)))</f>
        <v/>
      </c>
      <c r="G39" s="80" t="str">
        <f t="array" ref="G39">IF(ISERROR(SMALL(IF(Прайс!$I$4:$I$77=TRUE,ROW($G$4:$G$77)),ROW(I21))),"",INDEX(Прайс!$A$1:$N$77,SMALL(IF(Прайс!$I$4:$I$77=TRUE,ROW($G$4:$G$77)),ROW(J21)), COLUMN(J21)))</f>
        <v/>
      </c>
      <c r="H39" s="80" t="str">
        <f t="array" ref="H39">IF(ISERROR(SMALL(IF(Прайс!$I$4:$I$77=TRUE,ROW($H$4:$H$77)),ROW(J21))),"",INDEX(Прайс!$A$1:$N$77,SMALL(IF(Прайс!$I$4:$I$77=TRUE,ROW($H$4:$H$77)),ROW(K21)), COLUMN(K21)))</f>
        <v/>
      </c>
      <c r="I39" s="80" t="str">
        <f t="array" ref="I39">IF(ISERROR(SMALL(IF(Прайс!$I$4:$I$77=TRUE,ROW($I$4:$I$77)),ROW(M21))),"",INDEX(Прайс!$A$1:$N$77,SMALL(IF(Прайс!$I$4:$I$77=TRUE,ROW($I$4:$I$77)),ROW(N21)), COLUMN(N21)))</f>
        <v/>
      </c>
      <c r="J39" s="89" t="str">
        <f t="shared" si="1"/>
        <v/>
      </c>
    </row>
    <row r="40" spans="1:10" x14ac:dyDescent="0.2">
      <c r="A40" s="80" t="str">
        <f t="array" ref="A40">IF(ISERROR(SMALL(IF(Прайс!$I$4:$I$77=TRUE,ROW($B$4:$B$77)),ROW(B22))),"",ROW(A40)-18)</f>
        <v/>
      </c>
      <c r="B40" s="80" t="str">
        <f t="array" ref="B40">IF(ISERROR(SMALL(IF(Прайс!$I$4:$I$77=TRUE,ROW($B$4:$B$77)),ROW(B22))),"",INDEX(Прайс!$A$1:$N$77,SMALL(IF(Прайс!$I$4:$I$77=TRUE,ROW($B$4:$B$77)),ROW(B22)), COLUMN(B22)))</f>
        <v/>
      </c>
      <c r="C40" s="80" t="str">
        <f t="shared" si="0"/>
        <v/>
      </c>
      <c r="D40" s="80" t="str">
        <f t="array" ref="D40">IF(ISERROR(SMALL(IF(Прайс!$I$4:$I$77=TRUE,ROW(D$4:D$77)),ROW(D22))),"",INDEX(Прайс!$A$1:$N$77,SMALL(IF(Прайс!$I$4:$I$77=TRUE,ROW(D$4:D$77)),ROW(D22)), COLUMN(D22)))</f>
        <v/>
      </c>
      <c r="E40" s="80" t="str">
        <f t="array" ref="E40">IF(ISERROR(SMALL(IF(Прайс!$I$4:$I$77=TRUE,ROW($E$4:$E$77)),ROW(E22))),"",INDEX(Прайс!$A$1:$N$77,SMALL(IF(Прайс!$I$4:$I$77=TRUE,ROW($E$4:$E$77)),ROW(E22)), COLUMN(E22)))</f>
        <v/>
      </c>
      <c r="F40" s="81" t="str">
        <f t="array" ref="F40">IF(ISERROR(SMALL(IF(Прайс!$I$4:$I$77=TRUE,ROW($F$4:$F$77)),ROW(F22))),"",INDEX(Прайс!$A$1:$N$77,SMALL(IF(Прайс!$I$4:$I$77=TRUE,ROW($F$4:$F$77)),ROW(G22)), COLUMN(G22)))</f>
        <v/>
      </c>
      <c r="G40" s="80" t="str">
        <f t="array" ref="G40">IF(ISERROR(SMALL(IF(Прайс!$I$4:$I$77=TRUE,ROW($G$4:$G$77)),ROW(I22))),"",INDEX(Прайс!$A$1:$N$77,SMALL(IF(Прайс!$I$4:$I$77=TRUE,ROW($G$4:$G$77)),ROW(J22)), COLUMN(J22)))</f>
        <v/>
      </c>
      <c r="H40" s="80" t="str">
        <f t="array" ref="H40">IF(ISERROR(SMALL(IF(Прайс!$I$4:$I$77=TRUE,ROW($H$4:$H$77)),ROW(J22))),"",INDEX(Прайс!$A$1:$N$77,SMALL(IF(Прайс!$I$4:$I$77=TRUE,ROW($H$4:$H$77)),ROW(K22)), COLUMN(K22)))</f>
        <v/>
      </c>
      <c r="I40" s="80" t="str">
        <f t="array" ref="I40">IF(ISERROR(SMALL(IF(Прайс!$I$4:$I$77=TRUE,ROW($I$4:$I$77)),ROW(M22))),"",INDEX(Прайс!$A$1:$N$77,SMALL(IF(Прайс!$I$4:$I$77=TRUE,ROW($I$4:$I$77)),ROW(N22)), COLUMN(N22)))</f>
        <v/>
      </c>
      <c r="J40" s="89" t="str">
        <f t="shared" si="1"/>
        <v/>
      </c>
    </row>
    <row r="41" spans="1:10" x14ac:dyDescent="0.2">
      <c r="A41" s="80" t="str">
        <f t="array" ref="A41">IF(ISERROR(SMALL(IF(Прайс!$I$4:$I$77=TRUE,ROW($B$4:$B$77)),ROW(B23))),"",ROW(A41)-18)</f>
        <v/>
      </c>
      <c r="B41" s="80" t="str">
        <f t="array" ref="B41">IF(ISERROR(SMALL(IF(Прайс!$I$4:$I$77=TRUE,ROW($B$4:$B$77)),ROW(B23))),"",INDEX(Прайс!$A$1:$N$77,SMALL(IF(Прайс!$I$4:$I$77=TRUE,ROW($B$4:$B$77)),ROW(B23)), COLUMN(B23)))</f>
        <v/>
      </c>
      <c r="C41" s="80" t="str">
        <f t="shared" si="0"/>
        <v/>
      </c>
      <c r="D41" s="80" t="str">
        <f t="array" ref="D41">IF(ISERROR(SMALL(IF(Прайс!$I$4:$I$77=TRUE,ROW(D$4:D$77)),ROW(D23))),"",INDEX(Прайс!$A$1:$N$77,SMALL(IF(Прайс!$I$4:$I$77=TRUE,ROW(D$4:D$77)),ROW(D23)), COLUMN(D23)))</f>
        <v/>
      </c>
      <c r="E41" s="80" t="str">
        <f t="array" ref="E41">IF(ISERROR(SMALL(IF(Прайс!$I$4:$I$77=TRUE,ROW($E$4:$E$77)),ROW(E23))),"",INDEX(Прайс!$A$1:$N$77,SMALL(IF(Прайс!$I$4:$I$77=TRUE,ROW($E$4:$E$77)),ROW(E23)), COLUMN(E23)))</f>
        <v/>
      </c>
      <c r="F41" s="81" t="str">
        <f t="array" ref="F41">IF(ISERROR(SMALL(IF(Прайс!$I$4:$I$77=TRUE,ROW($F$4:$F$77)),ROW(F23))),"",INDEX(Прайс!$A$1:$N$77,SMALL(IF(Прайс!$I$4:$I$77=TRUE,ROW($F$4:$F$77)),ROW(G23)), COLUMN(G23)))</f>
        <v/>
      </c>
      <c r="G41" s="80" t="str">
        <f t="array" ref="G41">IF(ISERROR(SMALL(IF(Прайс!$I$4:$I$77=TRUE,ROW($G$4:$G$77)),ROW(I23))),"",INDEX(Прайс!$A$1:$N$77,SMALL(IF(Прайс!$I$4:$I$77=TRUE,ROW($G$4:$G$77)),ROW(J23)), COLUMN(J23)))</f>
        <v/>
      </c>
      <c r="H41" s="80" t="str">
        <f t="array" ref="H41">IF(ISERROR(SMALL(IF(Прайс!$I$4:$I$77=TRUE,ROW($H$4:$H$77)),ROW(J23))),"",INDEX(Прайс!$A$1:$N$77,SMALL(IF(Прайс!$I$4:$I$77=TRUE,ROW($H$4:$H$77)),ROW(K23)), COLUMN(K23)))</f>
        <v/>
      </c>
      <c r="I41" s="80" t="str">
        <f t="array" ref="I41">IF(ISERROR(SMALL(IF(Прайс!$I$4:$I$77=TRUE,ROW($I$4:$I$77)),ROW(M23))),"",INDEX(Прайс!$A$1:$N$77,SMALL(IF(Прайс!$I$4:$I$77=TRUE,ROW($I$4:$I$77)),ROW(N23)), COLUMN(N23)))</f>
        <v/>
      </c>
      <c r="J41" s="89" t="str">
        <f t="shared" si="1"/>
        <v/>
      </c>
    </row>
    <row r="42" spans="1:10" x14ac:dyDescent="0.2">
      <c r="A42" s="80" t="str">
        <f t="array" ref="A42">IF(ISERROR(SMALL(IF(Прайс!$I$4:$I$77=TRUE,ROW($B$4:$B$77)),ROW(B24))),"",ROW(A42)-18)</f>
        <v/>
      </c>
      <c r="B42" s="80" t="str">
        <f t="array" ref="B42">IF(ISERROR(SMALL(IF(Прайс!$I$4:$I$77=TRUE,ROW($B$4:$B$77)),ROW(B24))),"",INDEX(Прайс!$A$1:$N$77,SMALL(IF(Прайс!$I$4:$I$77=TRUE,ROW($B$4:$B$77)),ROW(B24)), COLUMN(B24)))</f>
        <v/>
      </c>
      <c r="C42" s="80" t="str">
        <f t="shared" si="0"/>
        <v/>
      </c>
      <c r="D42" s="80" t="str">
        <f t="array" ref="D42">IF(ISERROR(SMALL(IF(Прайс!$I$4:$I$77=TRUE,ROW(D$4:D$77)),ROW(D24))),"",INDEX(Прайс!$A$1:$N$77,SMALL(IF(Прайс!$I$4:$I$77=TRUE,ROW(D$4:D$77)),ROW(D24)), COLUMN(D24)))</f>
        <v/>
      </c>
      <c r="E42" s="80" t="str">
        <f t="array" ref="E42">IF(ISERROR(SMALL(IF(Прайс!$I$4:$I$77=TRUE,ROW($E$4:$E$77)),ROW(E24))),"",INDEX(Прайс!$A$1:$N$77,SMALL(IF(Прайс!$I$4:$I$77=TRUE,ROW($E$4:$E$77)),ROW(E24)), COLUMN(E24)))</f>
        <v/>
      </c>
      <c r="F42" s="81" t="str">
        <f t="array" ref="F42">IF(ISERROR(SMALL(IF(Прайс!$I$4:$I$77=TRUE,ROW($F$4:$F$77)),ROW(F24))),"",INDEX(Прайс!$A$1:$N$77,SMALL(IF(Прайс!$I$4:$I$77=TRUE,ROW($F$4:$F$77)),ROW(G24)), COLUMN(G24)))</f>
        <v/>
      </c>
      <c r="G42" s="80" t="str">
        <f t="array" ref="G42">IF(ISERROR(SMALL(IF(Прайс!$I$4:$I$77=TRUE,ROW($G$4:$G$77)),ROW(I24))),"",INDEX(Прайс!$A$1:$N$77,SMALL(IF(Прайс!$I$4:$I$77=TRUE,ROW($G$4:$G$77)),ROW(J24)), COLUMN(J24)))</f>
        <v/>
      </c>
      <c r="H42" s="80" t="str">
        <f t="array" ref="H42">IF(ISERROR(SMALL(IF(Прайс!$I$4:$I$77=TRUE,ROW($H$4:$H$77)),ROW(J24))),"",INDEX(Прайс!$A$1:$N$77,SMALL(IF(Прайс!$I$4:$I$77=TRUE,ROW($H$4:$H$77)),ROW(K24)), COLUMN(K24)))</f>
        <v/>
      </c>
      <c r="I42" s="80" t="str">
        <f t="array" ref="I42">IF(ISERROR(SMALL(IF(Прайс!$I$4:$I$77=TRUE,ROW($I$4:$I$77)),ROW(M24))),"",INDEX(Прайс!$A$1:$N$77,SMALL(IF(Прайс!$I$4:$I$77=TRUE,ROW($I$4:$I$77)),ROW(N24)), COLUMN(N24)))</f>
        <v/>
      </c>
      <c r="J42" s="89" t="str">
        <f t="shared" si="1"/>
        <v/>
      </c>
    </row>
    <row r="43" spans="1:10" x14ac:dyDescent="0.2">
      <c r="A43" s="80" t="str">
        <f t="array" ref="A43">IF(ISERROR(SMALL(IF(Прайс!$I$4:$I$77=TRUE,ROW($B$4:$B$77)),ROW(B25))),"",ROW(A43)-18)</f>
        <v/>
      </c>
      <c r="B43" s="80" t="str">
        <f t="array" ref="B43">IF(ISERROR(SMALL(IF(Прайс!$I$4:$I$77=TRUE,ROW($B$4:$B$77)),ROW(B25))),"",INDEX(Прайс!$A$1:$N$77,SMALL(IF(Прайс!$I$4:$I$77=TRUE,ROW($B$4:$B$77)),ROW(B25)), COLUMN(B25)))</f>
        <v/>
      </c>
      <c r="C43" s="80" t="str">
        <f t="shared" si="0"/>
        <v/>
      </c>
      <c r="D43" s="80" t="str">
        <f t="array" ref="D43">IF(ISERROR(SMALL(IF(Прайс!$I$4:$I$77=TRUE,ROW(D$4:D$77)),ROW(D25))),"",INDEX(Прайс!$A$1:$N$77,SMALL(IF(Прайс!$I$4:$I$77=TRUE,ROW(D$4:D$77)),ROW(D25)), COLUMN(D25)))</f>
        <v/>
      </c>
      <c r="E43" s="80" t="str">
        <f t="array" ref="E43">IF(ISERROR(SMALL(IF(Прайс!$I$4:$I$77=TRUE,ROW($E$4:$E$77)),ROW(E25))),"",INDEX(Прайс!$A$1:$N$77,SMALL(IF(Прайс!$I$4:$I$77=TRUE,ROW($E$4:$E$77)),ROW(E25)), COLUMN(E25)))</f>
        <v/>
      </c>
      <c r="F43" s="81" t="str">
        <f t="array" ref="F43">IF(ISERROR(SMALL(IF(Прайс!$I$4:$I$77=TRUE,ROW($F$4:$F$77)),ROW(F25))),"",INDEX(Прайс!$A$1:$N$77,SMALL(IF(Прайс!$I$4:$I$77=TRUE,ROW($F$4:$F$77)),ROW(G25)), COLUMN(G25)))</f>
        <v/>
      </c>
      <c r="G43" s="80" t="str">
        <f t="array" ref="G43">IF(ISERROR(SMALL(IF(Прайс!$I$4:$I$77=TRUE,ROW($G$4:$G$77)),ROW(I25))),"",INDEX(Прайс!$A$1:$N$77,SMALL(IF(Прайс!$I$4:$I$77=TRUE,ROW($G$4:$G$77)),ROW(J25)), COLUMN(J25)))</f>
        <v/>
      </c>
      <c r="H43" s="80" t="str">
        <f t="array" ref="H43">IF(ISERROR(SMALL(IF(Прайс!$I$4:$I$77=TRUE,ROW($H$4:$H$77)),ROW(J25))),"",INDEX(Прайс!$A$1:$N$77,SMALL(IF(Прайс!$I$4:$I$77=TRUE,ROW($H$4:$H$77)),ROW(K25)), COLUMN(K25)))</f>
        <v/>
      </c>
      <c r="I43" s="80" t="str">
        <f t="array" ref="I43">IF(ISERROR(SMALL(IF(Прайс!$I$4:$I$77=TRUE,ROW($I$4:$I$77)),ROW(M25))),"",INDEX(Прайс!$A$1:$N$77,SMALL(IF(Прайс!$I$4:$I$77=TRUE,ROW($I$4:$I$77)),ROW(N25)), COLUMN(N25)))</f>
        <v/>
      </c>
      <c r="J43" s="89" t="str">
        <f t="shared" si="1"/>
        <v/>
      </c>
    </row>
    <row r="44" spans="1:10" x14ac:dyDescent="0.2">
      <c r="A44" s="80" t="str">
        <f t="array" ref="A44">IF(ISERROR(SMALL(IF(Прайс!$I$4:$I$77=TRUE,ROW($B$4:$B$77)),ROW(B26))),"",ROW(A44)-18)</f>
        <v/>
      </c>
      <c r="B44" s="80" t="str">
        <f t="array" ref="B44">IF(ISERROR(SMALL(IF(Прайс!$I$4:$I$77=TRUE,ROW($B$4:$B$77)),ROW(B26))),"",INDEX(Прайс!$A$1:$N$77,SMALL(IF(Прайс!$I$4:$I$77=TRUE,ROW($B$4:$B$77)),ROW(B26)), COLUMN(B26)))</f>
        <v/>
      </c>
      <c r="C44" s="80" t="str">
        <f t="shared" si="0"/>
        <v/>
      </c>
      <c r="D44" s="80" t="str">
        <f t="array" ref="D44">IF(ISERROR(SMALL(IF(Прайс!$I$4:$I$77=TRUE,ROW(D$4:D$77)),ROW(D26))),"",INDEX(Прайс!$A$1:$N$77,SMALL(IF(Прайс!$I$4:$I$77=TRUE,ROW(D$4:D$77)),ROW(D26)), COLUMN(D26)))</f>
        <v/>
      </c>
      <c r="E44" s="80" t="str">
        <f t="array" ref="E44">IF(ISERROR(SMALL(IF(Прайс!$I$4:$I$77=TRUE,ROW($E$4:$E$77)),ROW(E26))),"",INDEX(Прайс!$A$1:$N$77,SMALL(IF(Прайс!$I$4:$I$77=TRUE,ROW($E$4:$E$77)),ROW(E26)), COLUMN(E26)))</f>
        <v/>
      </c>
      <c r="F44" s="81" t="str">
        <f t="array" ref="F44">IF(ISERROR(SMALL(IF(Прайс!$I$4:$I$77=TRUE,ROW($F$4:$F$77)),ROW(F26))),"",INDEX(Прайс!$A$1:$N$77,SMALL(IF(Прайс!$I$4:$I$77=TRUE,ROW($F$4:$F$77)),ROW(G26)), COLUMN(G26)))</f>
        <v/>
      </c>
      <c r="G44" s="80" t="str">
        <f t="array" ref="G44">IF(ISERROR(SMALL(IF(Прайс!$I$4:$I$77=TRUE,ROW($G$4:$G$77)),ROW(I26))),"",INDEX(Прайс!$A$1:$N$77,SMALL(IF(Прайс!$I$4:$I$77=TRUE,ROW($G$4:$G$77)),ROW(J26)), COLUMN(J26)))</f>
        <v/>
      </c>
      <c r="H44" s="80" t="str">
        <f t="array" ref="H44">IF(ISERROR(SMALL(IF(Прайс!$I$4:$I$77=TRUE,ROW($H$4:$H$77)),ROW(J26))),"",INDEX(Прайс!$A$1:$N$77,SMALL(IF(Прайс!$I$4:$I$77=TRUE,ROW($H$4:$H$77)),ROW(K26)), COLUMN(K26)))</f>
        <v/>
      </c>
      <c r="I44" s="80" t="str">
        <f t="array" ref="I44">IF(ISERROR(SMALL(IF(Прайс!$I$4:$I$77=TRUE,ROW($I$4:$I$77)),ROW(M26))),"",INDEX(Прайс!$A$1:$N$77,SMALL(IF(Прайс!$I$4:$I$77=TRUE,ROW($I$4:$I$77)),ROW(N26)), COLUMN(N26)))</f>
        <v/>
      </c>
      <c r="J44" s="89" t="str">
        <f t="shared" si="1"/>
        <v/>
      </c>
    </row>
    <row r="45" spans="1:10" x14ac:dyDescent="0.2">
      <c r="A45" s="80" t="str">
        <f t="array" ref="A45">IF(ISERROR(SMALL(IF(Прайс!$I$4:$I$77=TRUE,ROW($B$4:$B$77)),ROW(B27))),"",ROW(A45)-18)</f>
        <v/>
      </c>
      <c r="B45" s="80" t="str">
        <f t="array" ref="B45">IF(ISERROR(SMALL(IF(Прайс!$I$4:$I$77=TRUE,ROW($B$4:$B$77)),ROW(B27))),"",INDEX(Прайс!$A$1:$N$77,SMALL(IF(Прайс!$I$4:$I$77=TRUE,ROW($B$4:$B$77)),ROW(B27)), COLUMN(B27)))</f>
        <v/>
      </c>
      <c r="C45" s="80" t="str">
        <f t="shared" si="0"/>
        <v/>
      </c>
      <c r="D45" s="80" t="str">
        <f t="array" ref="D45">IF(ISERROR(SMALL(IF(Прайс!$I$4:$I$77=TRUE,ROW(D$4:D$77)),ROW(D27))),"",INDEX(Прайс!$A$1:$N$77,SMALL(IF(Прайс!$I$4:$I$77=TRUE,ROW(D$4:D$77)),ROW(D27)), COLUMN(D27)))</f>
        <v/>
      </c>
      <c r="E45" s="80" t="str">
        <f t="array" ref="E45">IF(ISERROR(SMALL(IF(Прайс!$I$4:$I$77=TRUE,ROW($E$4:$E$77)),ROW(E27))),"",INDEX(Прайс!$A$1:$N$77,SMALL(IF(Прайс!$I$4:$I$77=TRUE,ROW($E$4:$E$77)),ROW(E27)), COLUMN(E27)))</f>
        <v/>
      </c>
      <c r="F45" s="81" t="str">
        <f t="array" ref="F45">IF(ISERROR(SMALL(IF(Прайс!$I$4:$I$77=TRUE,ROW($F$4:$F$77)),ROW(F27))),"",INDEX(Прайс!$A$1:$N$77,SMALL(IF(Прайс!$I$4:$I$77=TRUE,ROW($F$4:$F$77)),ROW(G27)), COLUMN(G27)))</f>
        <v/>
      </c>
      <c r="G45" s="80" t="str">
        <f t="array" ref="G45">IF(ISERROR(SMALL(IF(Прайс!$I$4:$I$77=TRUE,ROW($G$4:$G$77)),ROW(I27))),"",INDEX(Прайс!$A$1:$N$77,SMALL(IF(Прайс!$I$4:$I$77=TRUE,ROW($G$4:$G$77)),ROW(J27)), COLUMN(J27)))</f>
        <v/>
      </c>
      <c r="H45" s="80" t="str">
        <f t="array" ref="H45">IF(ISERROR(SMALL(IF(Прайс!$I$4:$I$77=TRUE,ROW($H$4:$H$77)),ROW(J27))),"",INDEX(Прайс!$A$1:$N$77,SMALL(IF(Прайс!$I$4:$I$77=TRUE,ROW($H$4:$H$77)),ROW(K27)), COLUMN(K27)))</f>
        <v/>
      </c>
      <c r="I45" s="80" t="str">
        <f t="array" ref="I45">IF(ISERROR(SMALL(IF(Прайс!$I$4:$I$77=TRUE,ROW($I$4:$I$77)),ROW(M27))),"",INDEX(Прайс!$A$1:$N$77,SMALL(IF(Прайс!$I$4:$I$77=TRUE,ROW($I$4:$I$77)),ROW(N27)), COLUMN(N27)))</f>
        <v/>
      </c>
      <c r="J45" s="89" t="str">
        <f t="shared" si="1"/>
        <v/>
      </c>
    </row>
    <row r="46" spans="1:10" x14ac:dyDescent="0.2">
      <c r="A46" s="80" t="str">
        <f t="array" ref="A46">IF(ISERROR(SMALL(IF(Прайс!$I$4:$I$77=TRUE,ROW($B$4:$B$77)),ROW(B28))),"",ROW(A46)-18)</f>
        <v/>
      </c>
      <c r="B46" s="80" t="str">
        <f t="array" ref="B46">IF(ISERROR(SMALL(IF(Прайс!$I$4:$I$77=TRUE,ROW($B$4:$B$77)),ROW(B28))),"",INDEX(Прайс!$A$1:$N$77,SMALL(IF(Прайс!$I$4:$I$77=TRUE,ROW($B$4:$B$77)),ROW(B28)), COLUMN(B28)))</f>
        <v/>
      </c>
      <c r="C46" s="80" t="str">
        <f t="shared" si="0"/>
        <v/>
      </c>
      <c r="D46" s="80" t="str">
        <f t="array" ref="D46">IF(ISERROR(SMALL(IF(Прайс!$I$4:$I$77=TRUE,ROW(D$4:D$77)),ROW(D28))),"",INDEX(Прайс!$A$1:$N$77,SMALL(IF(Прайс!$I$4:$I$77=TRUE,ROW(D$4:D$77)),ROW(D28)), COLUMN(D28)))</f>
        <v/>
      </c>
      <c r="E46" s="80" t="str">
        <f t="array" ref="E46">IF(ISERROR(SMALL(IF(Прайс!$I$4:$I$77=TRUE,ROW($E$4:$E$77)),ROW(E28))),"",INDEX(Прайс!$A$1:$N$77,SMALL(IF(Прайс!$I$4:$I$77=TRUE,ROW($E$4:$E$77)),ROW(E28)), COLUMN(E28)))</f>
        <v/>
      </c>
      <c r="F46" s="81" t="str">
        <f t="array" ref="F46">IF(ISERROR(SMALL(IF(Прайс!$I$4:$I$77=TRUE,ROW($F$4:$F$77)),ROW(F28))),"",INDEX(Прайс!$A$1:$N$77,SMALL(IF(Прайс!$I$4:$I$77=TRUE,ROW($F$4:$F$77)),ROW(G28)), COLUMN(G28)))</f>
        <v/>
      </c>
      <c r="G46" s="80" t="str">
        <f t="array" ref="G46">IF(ISERROR(SMALL(IF(Прайс!$I$4:$I$77=TRUE,ROW($G$4:$G$77)),ROW(I28))),"",INDEX(Прайс!$A$1:$N$77,SMALL(IF(Прайс!$I$4:$I$77=TRUE,ROW($G$4:$G$77)),ROW(J28)), COLUMN(J28)))</f>
        <v/>
      </c>
      <c r="H46" s="80" t="str">
        <f t="array" ref="H46">IF(ISERROR(SMALL(IF(Прайс!$I$4:$I$77=TRUE,ROW($H$4:$H$77)),ROW(J28))),"",INDEX(Прайс!$A$1:$N$77,SMALL(IF(Прайс!$I$4:$I$77=TRUE,ROW($H$4:$H$77)),ROW(K28)), COLUMN(K28)))</f>
        <v/>
      </c>
      <c r="I46" s="80" t="str">
        <f t="array" ref="I46">IF(ISERROR(SMALL(IF(Прайс!$I$4:$I$77=TRUE,ROW($I$4:$I$77)),ROW(M28))),"",INDEX(Прайс!$A$1:$N$77,SMALL(IF(Прайс!$I$4:$I$77=TRUE,ROW($I$4:$I$77)),ROW(N28)), COLUMN(N28)))</f>
        <v/>
      </c>
      <c r="J46" s="89" t="str">
        <f t="shared" si="1"/>
        <v/>
      </c>
    </row>
    <row r="47" spans="1:10" x14ac:dyDescent="0.2">
      <c r="A47" s="80" t="str">
        <f t="array" ref="A47">IF(ISERROR(SMALL(IF(Прайс!$I$4:$I$77=TRUE,ROW($B$4:$B$77)),ROW(B29))),"",ROW(A47)-18)</f>
        <v/>
      </c>
      <c r="B47" s="80" t="str">
        <f t="array" ref="B47">IF(ISERROR(SMALL(IF(Прайс!$I$4:$I$77=TRUE,ROW($B$4:$B$77)),ROW(B29))),"",INDEX(Прайс!$A$1:$N$77,SMALL(IF(Прайс!$I$4:$I$77=TRUE,ROW($B$4:$B$77)),ROW(B29)), COLUMN(B29)))</f>
        <v/>
      </c>
      <c r="C47" s="80" t="str">
        <f t="shared" si="0"/>
        <v/>
      </c>
      <c r="D47" s="80" t="str">
        <f t="array" ref="D47">IF(ISERROR(SMALL(IF(Прайс!$I$4:$I$77=TRUE,ROW(D$4:D$77)),ROW(D29))),"",INDEX(Прайс!$A$1:$N$77,SMALL(IF(Прайс!$I$4:$I$77=TRUE,ROW(D$4:D$77)),ROW(D29)), COLUMN(D29)))</f>
        <v/>
      </c>
      <c r="E47" s="80" t="str">
        <f t="array" ref="E47">IF(ISERROR(SMALL(IF(Прайс!$I$4:$I$77=TRUE,ROW($E$4:$E$77)),ROW(E29))),"",INDEX(Прайс!$A$1:$N$77,SMALL(IF(Прайс!$I$4:$I$77=TRUE,ROW($E$4:$E$77)),ROW(E29)), COLUMN(E29)))</f>
        <v/>
      </c>
      <c r="F47" s="81" t="str">
        <f t="array" ref="F47">IF(ISERROR(SMALL(IF(Прайс!$I$4:$I$77=TRUE,ROW($F$4:$F$77)),ROW(F29))),"",INDEX(Прайс!$A$1:$N$77,SMALL(IF(Прайс!$I$4:$I$77=TRUE,ROW($F$4:$F$77)),ROW(G29)), COLUMN(G29)))</f>
        <v/>
      </c>
      <c r="G47" s="80" t="str">
        <f t="array" ref="G47">IF(ISERROR(SMALL(IF(Прайс!$I$4:$I$77=TRUE,ROW($G$4:$G$77)),ROW(I29))),"",INDEX(Прайс!$A$1:$N$77,SMALL(IF(Прайс!$I$4:$I$77=TRUE,ROW($G$4:$G$77)),ROW(J29)), COLUMN(J29)))</f>
        <v/>
      </c>
      <c r="H47" s="80" t="str">
        <f t="array" ref="H47">IF(ISERROR(SMALL(IF(Прайс!$I$4:$I$77=TRUE,ROW($H$4:$H$77)),ROW(J29))),"",INDEX(Прайс!$A$1:$N$77,SMALL(IF(Прайс!$I$4:$I$77=TRUE,ROW($H$4:$H$77)),ROW(K29)), COLUMN(K29)))</f>
        <v/>
      </c>
      <c r="I47" s="80" t="str">
        <f t="array" ref="I47">IF(ISERROR(SMALL(IF(Прайс!$I$4:$I$77=TRUE,ROW($I$4:$I$77)),ROW(M29))),"",INDEX(Прайс!$A$1:$N$77,SMALL(IF(Прайс!$I$4:$I$77=TRUE,ROW($I$4:$I$77)),ROW(N29)), COLUMN(N29)))</f>
        <v/>
      </c>
      <c r="J47" s="89" t="str">
        <f t="shared" si="1"/>
        <v/>
      </c>
    </row>
    <row r="48" spans="1:10" x14ac:dyDescent="0.2">
      <c r="A48" s="80" t="str">
        <f t="array" ref="A48">IF(ISERROR(SMALL(IF(Прайс!$I$4:$I$77=TRUE,ROW($B$4:$B$77)),ROW(B30))),"",ROW(A48)-18)</f>
        <v/>
      </c>
      <c r="B48" s="80" t="str">
        <f t="array" ref="B48">IF(ISERROR(SMALL(IF(Прайс!$I$4:$I$77=TRUE,ROW($B$4:$B$77)),ROW(B30))),"",INDEX(Прайс!$A$1:$N$77,SMALL(IF(Прайс!$I$4:$I$77=TRUE,ROW($B$4:$B$77)),ROW(B30)), COLUMN(B30)))</f>
        <v/>
      </c>
      <c r="C48" s="80" t="str">
        <f t="shared" si="0"/>
        <v/>
      </c>
      <c r="D48" s="80" t="str">
        <f t="array" ref="D48">IF(ISERROR(SMALL(IF(Прайс!$I$4:$I$77=TRUE,ROW(D$4:D$77)),ROW(D30))),"",INDEX(Прайс!$A$1:$N$77,SMALL(IF(Прайс!$I$4:$I$77=TRUE,ROW(D$4:D$77)),ROW(D30)), COLUMN(D30)))</f>
        <v/>
      </c>
      <c r="E48" s="80" t="str">
        <f t="array" ref="E48">IF(ISERROR(SMALL(IF(Прайс!$I$4:$I$77=TRUE,ROW($E$4:$E$77)),ROW(E30))),"",INDEX(Прайс!$A$1:$N$77,SMALL(IF(Прайс!$I$4:$I$77=TRUE,ROW($E$4:$E$77)),ROW(E30)), COLUMN(E30)))</f>
        <v/>
      </c>
      <c r="F48" s="81" t="str">
        <f t="array" ref="F48">IF(ISERROR(SMALL(IF(Прайс!$I$4:$I$77=TRUE,ROW($F$4:$F$77)),ROW(F30))),"",INDEX(Прайс!$A$1:$N$77,SMALL(IF(Прайс!$I$4:$I$77=TRUE,ROW($F$4:$F$77)),ROW(G30)), COLUMN(G30)))</f>
        <v/>
      </c>
      <c r="G48" s="80" t="str">
        <f t="array" ref="G48">IF(ISERROR(SMALL(IF(Прайс!$I$4:$I$77=TRUE,ROW($G$4:$G$77)),ROW(I30))),"",INDEX(Прайс!$A$1:$N$77,SMALL(IF(Прайс!$I$4:$I$77=TRUE,ROW($G$4:$G$77)),ROW(J30)), COLUMN(J30)))</f>
        <v/>
      </c>
      <c r="H48" s="80" t="str">
        <f t="array" ref="H48">IF(ISERROR(SMALL(IF(Прайс!$I$4:$I$77=TRUE,ROW($H$4:$H$77)),ROW(J30))),"",INDEX(Прайс!$A$1:$N$77,SMALL(IF(Прайс!$I$4:$I$77=TRUE,ROW($H$4:$H$77)),ROW(K30)), COLUMN(K30)))</f>
        <v/>
      </c>
      <c r="I48" s="80" t="str">
        <f t="array" ref="I48">IF(ISERROR(SMALL(IF(Прайс!$I$4:$I$77=TRUE,ROW($I$4:$I$77)),ROW(M30))),"",INDEX(Прайс!$A$1:$N$77,SMALL(IF(Прайс!$I$4:$I$77=TRUE,ROW($I$4:$I$77)),ROW(N30)), COLUMN(N30)))</f>
        <v/>
      </c>
      <c r="J48" s="89" t="str">
        <f t="shared" si="1"/>
        <v/>
      </c>
    </row>
    <row r="49" spans="1:10" x14ac:dyDescent="0.2">
      <c r="A49" s="80" t="str">
        <f t="array" ref="A49">IF(ISERROR(SMALL(IF(Прайс!$I$4:$I$77=TRUE,ROW($B$4:$B$77)),ROW(B31))),"",ROW(A49)-18)</f>
        <v/>
      </c>
      <c r="B49" s="80" t="str">
        <f t="array" ref="B49">IF(ISERROR(SMALL(IF(Прайс!$I$4:$I$77=TRUE,ROW($B$4:$B$77)),ROW(B31))),"",INDEX(Прайс!$A$1:$N$77,SMALL(IF(Прайс!$I$4:$I$77=TRUE,ROW($B$4:$B$77)),ROW(B31)), COLUMN(B31)))</f>
        <v/>
      </c>
      <c r="C49" s="80" t="str">
        <f t="shared" si="0"/>
        <v/>
      </c>
      <c r="D49" s="80" t="str">
        <f t="array" ref="D49">IF(ISERROR(SMALL(IF(Прайс!$I$4:$I$77=TRUE,ROW(D$4:D$77)),ROW(D31))),"",INDEX(Прайс!$A$1:$N$77,SMALL(IF(Прайс!$I$4:$I$77=TRUE,ROW(D$4:D$77)),ROW(D31)), COLUMN(D31)))</f>
        <v/>
      </c>
      <c r="E49" s="80" t="str">
        <f t="array" ref="E49">IF(ISERROR(SMALL(IF(Прайс!$I$4:$I$77=TRUE,ROW($E$4:$E$77)),ROW(E31))),"",INDEX(Прайс!$A$1:$N$77,SMALL(IF(Прайс!$I$4:$I$77=TRUE,ROW($E$4:$E$77)),ROW(E31)), COLUMN(E31)))</f>
        <v/>
      </c>
      <c r="F49" s="81" t="str">
        <f t="array" ref="F49">IF(ISERROR(SMALL(IF(Прайс!$I$4:$I$77=TRUE,ROW($F$4:$F$77)),ROW(F31))),"",INDEX(Прайс!$A$1:$N$77,SMALL(IF(Прайс!$I$4:$I$77=TRUE,ROW($F$4:$F$77)),ROW(G31)), COLUMN(G31)))</f>
        <v/>
      </c>
      <c r="G49" s="80" t="str">
        <f t="array" ref="G49">IF(ISERROR(SMALL(IF(Прайс!$I$4:$I$77=TRUE,ROW($G$4:$G$77)),ROW(I31))),"",INDEX(Прайс!$A$1:$N$77,SMALL(IF(Прайс!$I$4:$I$77=TRUE,ROW($G$4:$G$77)),ROW(J31)), COLUMN(J31)))</f>
        <v/>
      </c>
      <c r="H49" s="80" t="str">
        <f t="array" ref="H49">IF(ISERROR(SMALL(IF(Прайс!$I$4:$I$77=TRUE,ROW($H$4:$H$77)),ROW(J31))),"",INDEX(Прайс!$A$1:$N$77,SMALL(IF(Прайс!$I$4:$I$77=TRUE,ROW($H$4:$H$77)),ROW(K31)), COLUMN(K31)))</f>
        <v/>
      </c>
      <c r="I49" s="80" t="str">
        <f t="array" ref="I49">IF(ISERROR(SMALL(IF(Прайс!$I$4:$I$77=TRUE,ROW($I$4:$I$77)),ROW(M31))),"",INDEX(Прайс!$A$1:$N$77,SMALL(IF(Прайс!$I$4:$I$77=TRUE,ROW($I$4:$I$77)),ROW(N31)), COLUMN(N31)))</f>
        <v/>
      </c>
      <c r="J49" s="89" t="str">
        <f t="shared" si="1"/>
        <v/>
      </c>
    </row>
    <row r="50" spans="1:10" x14ac:dyDescent="0.2">
      <c r="A50" s="80" t="str">
        <f t="array" ref="A50">IF(ISERROR(SMALL(IF(Прайс!$I$4:$I$77=TRUE,ROW($B$4:$B$77)),ROW(B32))),"",ROW(A50)-18)</f>
        <v/>
      </c>
      <c r="B50" s="80" t="str">
        <f t="array" ref="B50">IF(ISERROR(SMALL(IF(Прайс!$I$4:$I$77=TRUE,ROW($B$4:$B$77)),ROW(B32))),"",INDEX(Прайс!$A$1:$N$77,SMALL(IF(Прайс!$I$4:$I$77=TRUE,ROW($B$4:$B$77)),ROW(B32)), COLUMN(B32)))</f>
        <v/>
      </c>
      <c r="C50" s="80" t="str">
        <f t="shared" si="0"/>
        <v/>
      </c>
      <c r="D50" s="80" t="str">
        <f t="array" ref="D50">IF(ISERROR(SMALL(IF(Прайс!$I$4:$I$77=TRUE,ROW(D$4:D$77)),ROW(D32))),"",INDEX(Прайс!$A$1:$N$77,SMALL(IF(Прайс!$I$4:$I$77=TRUE,ROW(D$4:D$77)),ROW(D32)), COLUMN(D32)))</f>
        <v/>
      </c>
      <c r="E50" s="80" t="str">
        <f t="array" ref="E50">IF(ISERROR(SMALL(IF(Прайс!$I$4:$I$77=TRUE,ROW($E$4:$E$77)),ROW(E32))),"",INDEX(Прайс!$A$1:$N$77,SMALL(IF(Прайс!$I$4:$I$77=TRUE,ROW($E$4:$E$77)),ROW(E32)), COLUMN(E32)))</f>
        <v/>
      </c>
      <c r="F50" s="81" t="str">
        <f t="array" ref="F50">IF(ISERROR(SMALL(IF(Прайс!$I$4:$I$77=TRUE,ROW($F$4:$F$77)),ROW(F32))),"",INDEX(Прайс!$A$1:$N$77,SMALL(IF(Прайс!$I$4:$I$77=TRUE,ROW($F$4:$F$77)),ROW(G32)), COLUMN(G32)))</f>
        <v/>
      </c>
      <c r="G50" s="80" t="str">
        <f t="array" ref="G50">IF(ISERROR(SMALL(IF(Прайс!$I$4:$I$77=TRUE,ROW($G$4:$G$77)),ROW(I32))),"",INDEX(Прайс!$A$1:$N$77,SMALL(IF(Прайс!$I$4:$I$77=TRUE,ROW($G$4:$G$77)),ROW(J32)), COLUMN(J32)))</f>
        <v/>
      </c>
      <c r="H50" s="80" t="str">
        <f t="array" ref="H50">IF(ISERROR(SMALL(IF(Прайс!$I$4:$I$77=TRUE,ROW($H$4:$H$77)),ROW(J32))),"",INDEX(Прайс!$A$1:$N$77,SMALL(IF(Прайс!$I$4:$I$77=TRUE,ROW($H$4:$H$77)),ROW(K32)), COLUMN(K32)))</f>
        <v/>
      </c>
      <c r="I50" s="80" t="str">
        <f t="array" ref="I50">IF(ISERROR(SMALL(IF(Прайс!$I$4:$I$77=TRUE,ROW($I$4:$I$77)),ROW(M32))),"",INDEX(Прайс!$A$1:$N$77,SMALL(IF(Прайс!$I$4:$I$77=TRUE,ROW($I$4:$I$77)),ROW(N32)), COLUMN(N32)))</f>
        <v/>
      </c>
      <c r="J50" s="89" t="str">
        <f t="shared" si="1"/>
        <v/>
      </c>
    </row>
    <row r="51" spans="1:10" x14ac:dyDescent="0.2">
      <c r="A51" s="80" t="str">
        <f t="array" ref="A51">IF(ISERROR(SMALL(IF(Прайс!$I$4:$I$77=TRUE,ROW($B$4:$B$77)),ROW(B33))),"",ROW(A51)-18)</f>
        <v/>
      </c>
      <c r="B51" s="80" t="str">
        <f t="array" ref="B51">IF(ISERROR(SMALL(IF(Прайс!$I$4:$I$77=TRUE,ROW($B$4:$B$77)),ROW(B33))),"",INDEX(Прайс!$A$1:$N$77,SMALL(IF(Прайс!$I$4:$I$77=TRUE,ROW($B$4:$B$77)),ROW(B33)), COLUMN(B33)))</f>
        <v/>
      </c>
      <c r="C51" s="80" t="str">
        <f>IF(H51=0,E51,H51)</f>
        <v/>
      </c>
      <c r="D51" s="80" t="str">
        <f t="array" ref="D51">IF(ISERROR(SMALL(IF(Прайс!$I$4:$I$77=TRUE,ROW(D$4:D$77)),ROW(D33))),"",INDEX(Прайс!$A$1:$N$77,SMALL(IF(Прайс!$I$4:$I$77=TRUE,ROW(D$4:D$77)),ROW(D33)), COLUMN(D33)))</f>
        <v/>
      </c>
      <c r="E51" s="80" t="str">
        <f t="array" ref="E51">IF(ISERROR(SMALL(IF(Прайс!$I$4:$I$77=TRUE,ROW($E$4:$E$77)),ROW(E33))),"",INDEX(Прайс!$A$1:$N$77,SMALL(IF(Прайс!$I$4:$I$77=TRUE,ROW($E$4:$E$77)),ROW(E33)), COLUMN(E33)))</f>
        <v/>
      </c>
      <c r="F51" s="81" t="str">
        <f t="array" ref="F51">IF(ISERROR(SMALL(IF(Прайс!$I$4:$I$77=TRUE,ROW($F$4:$F$77)),ROW(F33))),"",INDEX(Прайс!$A$1:$N$77,SMALL(IF(Прайс!$I$4:$I$77=TRUE,ROW($F$4:$F$77)),ROW(G33)), COLUMN(G33)))</f>
        <v/>
      </c>
      <c r="G51" s="80" t="str">
        <f t="array" ref="G51">IF(ISERROR(SMALL(IF(Прайс!$I$4:$I$77=TRUE,ROW($G$4:$G$77)),ROW(I33))),"",INDEX(Прайс!$A$1:$N$77,SMALL(IF(Прайс!$I$4:$I$77=TRUE,ROW($G$4:$G$77)),ROW(J33)), COLUMN(J33)))</f>
        <v/>
      </c>
      <c r="H51" s="80" t="str">
        <f t="array" ref="H51">IF(ISERROR(SMALL(IF(Прайс!$I$4:$I$77=TRUE,ROW($H$4:$H$77)),ROW(J33))),"",INDEX(Прайс!$A$1:$N$77,SMALL(IF(Прайс!$I$4:$I$77=TRUE,ROW($H$4:$H$77)),ROW(K33)), COLUMN(K33)))</f>
        <v/>
      </c>
      <c r="I51" s="80" t="str">
        <f t="array" ref="I51">IF(ISERROR(SMALL(IF(Прайс!$I$4:$I$77=TRUE,ROW($I$4:$I$77)),ROW(M33))),"",INDEX(Прайс!$A$1:$N$77,SMALL(IF(Прайс!$I$4:$I$77=TRUE,ROW($I$4:$I$77)),ROW(N33)), COLUMN(N33)))</f>
        <v/>
      </c>
      <c r="J51" s="89" t="str">
        <f t="shared" si="1"/>
        <v/>
      </c>
    </row>
    <row r="52" spans="1:10" x14ac:dyDescent="0.2">
      <c r="A52" s="80" t="str">
        <f t="array" ref="A52">IF(ISERROR(SMALL(IF(Прайс!$I$4:$I$77=TRUE,ROW($B$4:$B$77)),ROW(B34))),"",ROW(A52)-18)</f>
        <v/>
      </c>
      <c r="B52" s="80" t="str">
        <f t="array" ref="B52">IF(ISERROR(SMALL(IF(Прайс!$I$4:$I$77=TRUE,ROW($B$4:$B$77)),ROW(B34))),"",INDEX(Прайс!$A$1:$N$77,SMALL(IF(Прайс!$I$4:$I$77=TRUE,ROW($B$4:$B$77)),ROW(B34)), COLUMN(B34)))</f>
        <v/>
      </c>
      <c r="C52" s="80" t="str">
        <f t="shared" si="0"/>
        <v/>
      </c>
      <c r="D52" s="80" t="str">
        <f t="array" ref="D52">IF(ISERROR(SMALL(IF(Прайс!$I$4:$I$77=TRUE,ROW(D$4:D$77)),ROW(D34))),"",INDEX(Прайс!$A$1:$N$77,SMALL(IF(Прайс!$I$4:$I$77=TRUE,ROW(D$4:D$77)),ROW(D34)), COLUMN(D34)))</f>
        <v/>
      </c>
      <c r="E52" s="80" t="str">
        <f t="array" ref="E52">IF(ISERROR(SMALL(IF(Прайс!$I$4:$I$77=TRUE,ROW($E$4:$E$77)),ROW(E34))),"",INDEX(Прайс!$A$1:$N$77,SMALL(IF(Прайс!$I$4:$I$77=TRUE,ROW($E$4:$E$77)),ROW(E34)), COLUMN(E34)))</f>
        <v/>
      </c>
      <c r="F52" s="81" t="str">
        <f t="array" ref="F52">IF(ISERROR(SMALL(IF(Прайс!$I$4:$I$77=TRUE,ROW($F$4:$F$77)),ROW(F34))),"",INDEX(Прайс!$A$1:$N$77,SMALL(IF(Прайс!$I$4:$I$77=TRUE,ROW($F$4:$F$77)),ROW(G34)), COLUMN(G34)))</f>
        <v/>
      </c>
      <c r="G52" s="80" t="str">
        <f t="array" ref="G52">IF(ISERROR(SMALL(IF(Прайс!$I$4:$I$77=TRUE,ROW($G$4:$G$77)),ROW(I34))),"",INDEX(Прайс!$A$1:$N$77,SMALL(IF(Прайс!$I$4:$I$77=TRUE,ROW($G$4:$G$77)),ROW(J34)), COLUMN(J34)))</f>
        <v/>
      </c>
      <c r="H52" s="80" t="str">
        <f t="array" ref="H52">IF(ISERROR(SMALL(IF(Прайс!$I$4:$I$77=TRUE,ROW($H$4:$H$77)),ROW(J34))),"",INDEX(Прайс!$A$1:$N$77,SMALL(IF(Прайс!$I$4:$I$77=TRUE,ROW($H$4:$H$77)),ROW(K34)), COLUMN(K34)))</f>
        <v/>
      </c>
      <c r="I52" s="80" t="str">
        <f t="array" ref="I52">IF(ISERROR(SMALL(IF(Прайс!$I$4:$I$77=TRUE,ROW($I$4:$I$77)),ROW(M34))),"",INDEX(Прайс!$A$1:$N$77,SMALL(IF(Прайс!$I$4:$I$77=TRUE,ROW($I$4:$I$77)),ROW(N34)), COLUMN(N34)))</f>
        <v/>
      </c>
      <c r="J52" s="89" t="str">
        <f t="shared" si="1"/>
        <v/>
      </c>
    </row>
    <row r="53" spans="1:10" x14ac:dyDescent="0.2">
      <c r="A53" s="80" t="str">
        <f t="array" ref="A53">IF(ISERROR(SMALL(IF(Прайс!$I$4:$I$77=TRUE,ROW($B$4:$B$77)),ROW(B35))),"",ROW(A53)-18)</f>
        <v/>
      </c>
      <c r="B53" s="80" t="str">
        <f t="array" ref="B53">IF(ISERROR(SMALL(IF(Прайс!$I$4:$I$77=TRUE,ROW($B$4:$B$77)),ROW(B35))),"",INDEX(Прайс!$A$1:$N$77,SMALL(IF(Прайс!$I$4:$I$77=TRUE,ROW($B$4:$B$77)),ROW(B35)), COLUMN(B35)))</f>
        <v/>
      </c>
      <c r="C53" s="80" t="str">
        <f t="shared" si="0"/>
        <v/>
      </c>
      <c r="D53" s="80" t="str">
        <f t="array" ref="D53">IF(ISERROR(SMALL(IF(Прайс!$I$4:$I$77=TRUE,ROW(D$4:D$77)),ROW(D35))),"",INDEX(Прайс!$A$1:$N$77,SMALL(IF(Прайс!$I$4:$I$77=TRUE,ROW(D$4:D$77)),ROW(D35)), COLUMN(D35)))</f>
        <v/>
      </c>
      <c r="E53" s="80" t="str">
        <f t="array" ref="E53">IF(ISERROR(SMALL(IF(Прайс!$I$4:$I$77=TRUE,ROW($E$4:$E$77)),ROW(E35))),"",INDEX(Прайс!$A$1:$N$77,SMALL(IF(Прайс!$I$4:$I$77=TRUE,ROW($E$4:$E$77)),ROW(E35)), COLUMN(E35)))</f>
        <v/>
      </c>
      <c r="F53" s="81" t="str">
        <f t="array" ref="F53">IF(ISERROR(SMALL(IF(Прайс!$I$4:$I$77=TRUE,ROW($F$4:$F$77)),ROW(F35))),"",INDEX(Прайс!$A$1:$N$77,SMALL(IF(Прайс!$I$4:$I$77=TRUE,ROW($F$4:$F$77)),ROW(G35)), COLUMN(G35)))</f>
        <v/>
      </c>
      <c r="G53" s="80" t="str">
        <f t="array" ref="G53">IF(ISERROR(SMALL(IF(Прайс!$I$4:$I$77=TRUE,ROW($G$4:$G$77)),ROW(I35))),"",INDEX(Прайс!$A$1:$N$77,SMALL(IF(Прайс!$I$4:$I$77=TRUE,ROW($G$4:$G$77)),ROW(J35)), COLUMN(J35)))</f>
        <v/>
      </c>
      <c r="H53" s="80" t="str">
        <f t="array" ref="H53">IF(ISERROR(SMALL(IF(Прайс!$I$4:$I$77=TRUE,ROW($H$4:$H$77)),ROW(J35))),"",INDEX(Прайс!$A$1:$N$77,SMALL(IF(Прайс!$I$4:$I$77=TRUE,ROW($H$4:$H$77)),ROW(K35)), COLUMN(K35)))</f>
        <v/>
      </c>
      <c r="I53" s="80" t="str">
        <f t="array" ref="I53">IF(ISERROR(SMALL(IF(Прайс!$I$4:$I$77=TRUE,ROW($I$4:$I$77)),ROW(M35))),"",INDEX(Прайс!$A$1:$N$77,SMALL(IF(Прайс!$I$4:$I$77=TRUE,ROW($I$4:$I$77)),ROW(N35)), COLUMN(N35)))</f>
        <v/>
      </c>
      <c r="J53" s="89" t="str">
        <f t="shared" si="1"/>
        <v/>
      </c>
    </row>
    <row r="54" spans="1:10" x14ac:dyDescent="0.2">
      <c r="A54" s="80" t="str">
        <f t="array" ref="A54">IF(ISERROR(SMALL(IF(Прайс!$I$4:$I$77=TRUE,ROW($B$4:$B$77)),ROW(B36))),"",ROW(A54)-18)</f>
        <v/>
      </c>
      <c r="B54" s="80" t="str">
        <f t="array" ref="B54">IF(ISERROR(SMALL(IF(Прайс!$I$4:$I$77=TRUE,ROW($B$4:$B$77)),ROW(B36))),"",INDEX(Прайс!$A$1:$N$77,SMALL(IF(Прайс!$I$4:$I$77=TRUE,ROW($B$4:$B$77)),ROW(B36)), COLUMN(B36)))</f>
        <v/>
      </c>
      <c r="C54" s="80" t="str">
        <f t="shared" si="0"/>
        <v/>
      </c>
      <c r="D54" s="80" t="str">
        <f t="array" ref="D54">IF(ISERROR(SMALL(IF(Прайс!$I$4:$I$77=TRUE,ROW(D$4:D$77)),ROW(D36))),"",INDEX(Прайс!$A$1:$N$77,SMALL(IF(Прайс!$I$4:$I$77=TRUE,ROW(D$4:D$77)),ROW(D36)), COLUMN(D36)))</f>
        <v/>
      </c>
      <c r="E54" s="80" t="str">
        <f t="array" ref="E54">IF(ISERROR(SMALL(IF(Прайс!$I$4:$I$77=TRUE,ROW($E$4:$E$77)),ROW(E36))),"",INDEX(Прайс!$A$1:$N$77,SMALL(IF(Прайс!$I$4:$I$77=TRUE,ROW($E$4:$E$77)),ROW(E36)), COLUMN(E36)))</f>
        <v/>
      </c>
      <c r="F54" s="81" t="str">
        <f t="array" ref="F54">IF(ISERROR(SMALL(IF(Прайс!$I$4:$I$77=TRUE,ROW($F$4:$F$77)),ROW(F36))),"",INDEX(Прайс!$A$1:$N$77,SMALL(IF(Прайс!$I$4:$I$77=TRUE,ROW($F$4:$F$77)),ROW(G36)), COLUMN(G36)))</f>
        <v/>
      </c>
      <c r="G54" s="80" t="str">
        <f t="array" ref="G54">IF(ISERROR(SMALL(IF(Прайс!$I$4:$I$77=TRUE,ROW($G$4:$G$77)),ROW(I36))),"",INDEX(Прайс!$A$1:$N$77,SMALL(IF(Прайс!$I$4:$I$77=TRUE,ROW($G$4:$G$77)),ROW(J36)), COLUMN(J36)))</f>
        <v/>
      </c>
      <c r="H54" s="80" t="str">
        <f t="array" ref="H54">IF(ISERROR(SMALL(IF(Прайс!$I$4:$I$77=TRUE,ROW($H$4:$H$77)),ROW(J36))),"",INDEX(Прайс!$A$1:$N$77,SMALL(IF(Прайс!$I$4:$I$77=TRUE,ROW($H$4:$H$77)),ROW(K36)), COLUMN(K36)))</f>
        <v/>
      </c>
      <c r="I54" s="80" t="str">
        <f t="array" ref="I54">IF(ISERROR(SMALL(IF(Прайс!$I$4:$I$77=TRUE,ROW($I$4:$I$77)),ROW(M36))),"",INDEX(Прайс!$A$1:$N$77,SMALL(IF(Прайс!$I$4:$I$77=TRUE,ROW($I$4:$I$77)),ROW(N36)), COLUMN(N36)))</f>
        <v/>
      </c>
      <c r="J54" s="89" t="str">
        <f t="shared" si="1"/>
        <v/>
      </c>
    </row>
    <row r="55" spans="1:10" x14ac:dyDescent="0.2">
      <c r="A55" s="80" t="str">
        <f t="array" ref="A55">IF(ISERROR(SMALL(IF(Прайс!$I$4:$I$77=TRUE,ROW($B$4:$B$77)),ROW(B37))),"",ROW(A55)-18)</f>
        <v/>
      </c>
      <c r="B55" s="80" t="str">
        <f t="array" ref="B55">IF(ISERROR(SMALL(IF(Прайс!$I$4:$I$77=TRUE,ROW($B$4:$B$77)),ROW(B37))),"",INDEX(Прайс!$A$1:$N$77,SMALL(IF(Прайс!$I$4:$I$77=TRUE,ROW($B$4:$B$77)),ROW(B37)), COLUMN(B37)))</f>
        <v/>
      </c>
      <c r="C55" s="80" t="str">
        <f t="shared" si="0"/>
        <v/>
      </c>
      <c r="D55" s="80" t="str">
        <f t="array" ref="D55">IF(ISERROR(SMALL(IF(Прайс!$I$4:$I$77=TRUE,ROW(D$4:D$77)),ROW(D37))),"",INDEX(Прайс!$A$1:$N$77,SMALL(IF(Прайс!$I$4:$I$77=TRUE,ROW(D$4:D$77)),ROW(D37)), COLUMN(D37)))</f>
        <v/>
      </c>
      <c r="E55" s="80" t="str">
        <f t="array" ref="E55">IF(ISERROR(SMALL(IF(Прайс!$I$4:$I$77=TRUE,ROW($E$4:$E$77)),ROW(E37))),"",INDEX(Прайс!$A$1:$N$77,SMALL(IF(Прайс!$I$4:$I$77=TRUE,ROW($E$4:$E$77)),ROW(E37)), COLUMN(E37)))</f>
        <v/>
      </c>
      <c r="F55" s="81" t="str">
        <f t="array" ref="F55">IF(ISERROR(SMALL(IF(Прайс!$I$4:$I$77=TRUE,ROW($F$4:$F$77)),ROW(F37))),"",INDEX(Прайс!$A$1:$N$77,SMALL(IF(Прайс!$I$4:$I$77=TRUE,ROW($F$4:$F$77)),ROW(G37)), COLUMN(G37)))</f>
        <v/>
      </c>
      <c r="G55" s="80" t="str">
        <f t="array" ref="G55">IF(ISERROR(SMALL(IF(Прайс!$I$4:$I$77=TRUE,ROW($G$4:$G$77)),ROW(I37))),"",INDEX(Прайс!$A$1:$N$77,SMALL(IF(Прайс!$I$4:$I$77=TRUE,ROW($G$4:$G$77)),ROW(J37)), COLUMN(J37)))</f>
        <v/>
      </c>
      <c r="H55" s="80" t="str">
        <f t="array" ref="H55">IF(ISERROR(SMALL(IF(Прайс!$I$4:$I$77=TRUE,ROW($H$4:$H$77)),ROW(J37))),"",INDEX(Прайс!$A$1:$N$77,SMALL(IF(Прайс!$I$4:$I$77=TRUE,ROW($H$4:$H$77)),ROW(K37)), COLUMN(K37)))</f>
        <v/>
      </c>
      <c r="I55" s="80" t="str">
        <f t="array" ref="I55">IF(ISERROR(SMALL(IF(Прайс!$I$4:$I$77=TRUE,ROW($I$4:$I$77)),ROW(M37))),"",INDEX(Прайс!$A$1:$N$77,SMALL(IF(Прайс!$I$4:$I$77=TRUE,ROW($I$4:$I$77)),ROW(N37)), COLUMN(N37)))</f>
        <v/>
      </c>
      <c r="J55" s="89" t="str">
        <f t="shared" si="1"/>
        <v/>
      </c>
    </row>
    <row r="56" spans="1:10" x14ac:dyDescent="0.2">
      <c r="A56" s="80" t="str">
        <f t="array" ref="A56">IF(ISERROR(SMALL(IF(Прайс!$I$4:$I$77=TRUE,ROW($B$4:$B$77)),ROW(B38))),"",ROW(A56)-18)</f>
        <v/>
      </c>
      <c r="B56" s="80" t="str">
        <f t="array" ref="B56">IF(ISERROR(SMALL(IF(Прайс!$I$4:$I$77=TRUE,ROW($B$4:$B$77)),ROW(B38))),"",INDEX(Прайс!$A$1:$N$77,SMALL(IF(Прайс!$I$4:$I$77=TRUE,ROW($B$4:$B$77)),ROW(B38)), COLUMN(B38)))</f>
        <v/>
      </c>
      <c r="C56" s="80" t="str">
        <f t="shared" si="0"/>
        <v/>
      </c>
      <c r="D56" s="80" t="str">
        <f t="array" ref="D56">IF(ISERROR(SMALL(IF(Прайс!$I$4:$I$77=TRUE,ROW(D$4:D$77)),ROW(D38))),"",INDEX(Прайс!$A$1:$N$77,SMALL(IF(Прайс!$I$4:$I$77=TRUE,ROW(D$4:D$77)),ROW(D38)), COLUMN(D38)))</f>
        <v/>
      </c>
      <c r="E56" s="80" t="str">
        <f t="array" ref="E56">IF(ISERROR(SMALL(IF(Прайс!$I$4:$I$77=TRUE,ROW($E$4:$E$77)),ROW(E38))),"",INDEX(Прайс!$A$1:$N$77,SMALL(IF(Прайс!$I$4:$I$77=TRUE,ROW($E$4:$E$77)),ROW(E38)), COLUMN(E38)))</f>
        <v/>
      </c>
      <c r="F56" s="81" t="str">
        <f t="array" ref="F56">IF(ISERROR(SMALL(IF(Прайс!$I$4:$I$77=TRUE,ROW($F$4:$F$77)),ROW(F38))),"",INDEX(Прайс!$A$1:$N$77,SMALL(IF(Прайс!$I$4:$I$77=TRUE,ROW($F$4:$F$77)),ROW(G38)), COLUMN(G38)))</f>
        <v/>
      </c>
      <c r="G56" s="80" t="str">
        <f t="array" ref="G56">IF(ISERROR(SMALL(IF(Прайс!$I$4:$I$77=TRUE,ROW($G$4:$G$77)),ROW(I38))),"",INDEX(Прайс!$A$1:$N$77,SMALL(IF(Прайс!$I$4:$I$77=TRUE,ROW($G$4:$G$77)),ROW(J38)), COLUMN(J38)))</f>
        <v/>
      </c>
      <c r="H56" s="80" t="str">
        <f t="array" ref="H56">IF(ISERROR(SMALL(IF(Прайс!$I$4:$I$77=TRUE,ROW($H$4:$H$77)),ROW(J38))),"",INDEX(Прайс!$A$1:$N$77,SMALL(IF(Прайс!$I$4:$I$77=TRUE,ROW($H$4:$H$77)),ROW(K38)), COLUMN(K38)))</f>
        <v/>
      </c>
      <c r="I56" s="80" t="str">
        <f t="array" ref="I56">IF(ISERROR(SMALL(IF(Прайс!$I$4:$I$77=TRUE,ROW($I$4:$I$77)),ROW(M38))),"",INDEX(Прайс!$A$1:$N$77,SMALL(IF(Прайс!$I$4:$I$77=TRUE,ROW($I$4:$I$77)),ROW(N38)), COLUMN(N38)))</f>
        <v/>
      </c>
      <c r="J56" s="89" t="str">
        <f t="shared" si="1"/>
        <v/>
      </c>
    </row>
    <row r="57" spans="1:10" x14ac:dyDescent="0.2">
      <c r="A57" s="80" t="str">
        <f t="array" ref="A57">IF(ISERROR(SMALL(IF(Прайс!$I$4:$I$77=TRUE,ROW($B$4:$B$77)),ROW(B39))),"",ROW(A57)-18)</f>
        <v/>
      </c>
      <c r="B57" s="80" t="str">
        <f t="array" ref="B57">IF(ISERROR(SMALL(IF(Прайс!$I$4:$I$77=TRUE,ROW($B$4:$B$77)),ROW(B39))),"",INDEX(Прайс!$A$1:$N$77,SMALL(IF(Прайс!$I$4:$I$77=TRUE,ROW($B$4:$B$77)),ROW(B39)), COLUMN(B39)))</f>
        <v/>
      </c>
      <c r="C57" s="80" t="str">
        <f t="shared" si="0"/>
        <v/>
      </c>
      <c r="D57" s="80" t="str">
        <f t="array" ref="D57">IF(ISERROR(SMALL(IF(Прайс!$I$4:$I$77=TRUE,ROW(D$4:D$77)),ROW(D39))),"",INDEX(Прайс!$A$1:$N$77,SMALL(IF(Прайс!$I$4:$I$77=TRUE,ROW(D$4:D$77)),ROW(D39)), COLUMN(D39)))</f>
        <v/>
      </c>
      <c r="E57" s="80" t="str">
        <f t="array" ref="E57">IF(ISERROR(SMALL(IF(Прайс!$I$4:$I$77=TRUE,ROW($E$4:$E$77)),ROW(E39))),"",INDEX(Прайс!$A$1:$N$77,SMALL(IF(Прайс!$I$4:$I$77=TRUE,ROW($E$4:$E$77)),ROW(E39)), COLUMN(E39)))</f>
        <v/>
      </c>
      <c r="F57" s="81" t="str">
        <f t="array" ref="F57">IF(ISERROR(SMALL(IF(Прайс!$I$4:$I$77=TRUE,ROW($F$4:$F$77)),ROW(F39))),"",INDEX(Прайс!$A$1:$N$77,SMALL(IF(Прайс!$I$4:$I$77=TRUE,ROW($F$4:$F$77)),ROW(G39)), COLUMN(G39)))</f>
        <v/>
      </c>
      <c r="G57" s="80" t="str">
        <f t="array" ref="G57">IF(ISERROR(SMALL(IF(Прайс!$I$4:$I$77=TRUE,ROW($G$4:$G$77)),ROW(I39))),"",INDEX(Прайс!$A$1:$N$77,SMALL(IF(Прайс!$I$4:$I$77=TRUE,ROW($G$4:$G$77)),ROW(J39)), COLUMN(J39)))</f>
        <v/>
      </c>
      <c r="H57" s="80" t="str">
        <f t="array" ref="H57">IF(ISERROR(SMALL(IF(Прайс!$I$4:$I$77=TRUE,ROW($H$4:$H$77)),ROW(J39))),"",INDEX(Прайс!$A$1:$N$77,SMALL(IF(Прайс!$I$4:$I$77=TRUE,ROW($H$4:$H$77)),ROW(K39)), COLUMN(K39)))</f>
        <v/>
      </c>
      <c r="I57" s="80" t="str">
        <f t="array" ref="I57">IF(ISERROR(SMALL(IF(Прайс!$I$4:$I$77=TRUE,ROW($I$4:$I$77)),ROW(M39))),"",INDEX(Прайс!$A$1:$N$77,SMALL(IF(Прайс!$I$4:$I$77=TRUE,ROW($I$4:$I$77)),ROW(N39)), COLUMN(N39)))</f>
        <v/>
      </c>
      <c r="J57" s="89" t="str">
        <f t="shared" si="1"/>
        <v/>
      </c>
    </row>
    <row r="58" spans="1:10" x14ac:dyDescent="0.2">
      <c r="A58" s="80" t="str">
        <f t="array" ref="A58">IF(ISERROR(SMALL(IF(Прайс!$I$4:$I$77=TRUE,ROW($B$4:$B$77)),ROW(B40))),"",ROW(A58)-18)</f>
        <v/>
      </c>
      <c r="B58" s="80" t="str">
        <f t="array" ref="B58">IF(ISERROR(SMALL(IF(Прайс!$I$4:$I$77=TRUE,ROW($B$4:$B$77)),ROW(B40))),"",INDEX(Прайс!$A$1:$N$77,SMALL(IF(Прайс!$I$4:$I$77=TRUE,ROW($B$4:$B$77)),ROW(B40)), COLUMN(B40)))</f>
        <v/>
      </c>
      <c r="C58" s="80" t="str">
        <f t="shared" si="0"/>
        <v/>
      </c>
      <c r="D58" s="80" t="str">
        <f t="array" ref="D58">IF(ISERROR(SMALL(IF(Прайс!$I$4:$I$77=TRUE,ROW(D$4:D$77)),ROW(D40))),"",INDEX(Прайс!$A$1:$N$77,SMALL(IF(Прайс!$I$4:$I$77=TRUE,ROW(D$4:D$77)),ROW(D40)), COLUMN(D40)))</f>
        <v/>
      </c>
      <c r="E58" s="80" t="str">
        <f t="array" ref="E58">IF(ISERROR(SMALL(IF(Прайс!$I$4:$I$77=TRUE,ROW($E$4:$E$77)),ROW(E40))),"",INDEX(Прайс!$A$1:$N$77,SMALL(IF(Прайс!$I$4:$I$77=TRUE,ROW($E$4:$E$77)),ROW(E40)), COLUMN(E40)))</f>
        <v/>
      </c>
      <c r="F58" s="81" t="str">
        <f t="array" ref="F58">IF(ISERROR(SMALL(IF(Прайс!$I$4:$I$77=TRUE,ROW($F$4:$F$77)),ROW(F40))),"",INDEX(Прайс!$A$1:$N$77,SMALL(IF(Прайс!$I$4:$I$77=TRUE,ROW($F$4:$F$77)),ROW(G40)), COLUMN(G40)))</f>
        <v/>
      </c>
      <c r="G58" s="80" t="str">
        <f t="array" ref="G58">IF(ISERROR(SMALL(IF(Прайс!$I$4:$I$77=TRUE,ROW($G$4:$G$77)),ROW(I40))),"",INDEX(Прайс!$A$1:$N$77,SMALL(IF(Прайс!$I$4:$I$77=TRUE,ROW($G$4:$G$77)),ROW(J40)), COLUMN(J40)))</f>
        <v/>
      </c>
      <c r="H58" s="80" t="str">
        <f t="array" ref="H58">IF(ISERROR(SMALL(IF(Прайс!$I$4:$I$77=TRUE,ROW($H$4:$H$77)),ROW(J40))),"",INDEX(Прайс!$A$1:$N$77,SMALL(IF(Прайс!$I$4:$I$77=TRUE,ROW($H$4:$H$77)),ROW(K40)), COLUMN(K40)))</f>
        <v/>
      </c>
      <c r="I58" s="80" t="str">
        <f t="array" ref="I58">IF(ISERROR(SMALL(IF(Прайс!$I$4:$I$77=TRUE,ROW($I$4:$I$77)),ROW(M40))),"",INDEX(Прайс!$A$1:$N$77,SMALL(IF(Прайс!$I$4:$I$77=TRUE,ROW($I$4:$I$77)),ROW(N40)), COLUMN(N40)))</f>
        <v/>
      </c>
      <c r="J58" s="89" t="str">
        <f t="shared" si="1"/>
        <v/>
      </c>
    </row>
    <row r="59" spans="1:10" x14ac:dyDescent="0.2">
      <c r="A59" s="80"/>
    </row>
    <row r="60" spans="1:10" x14ac:dyDescent="0.2">
      <c r="A60" s="80"/>
    </row>
    <row r="61" spans="1:10" x14ac:dyDescent="0.2">
      <c r="A61" s="80"/>
    </row>
    <row r="62" spans="1:10" x14ac:dyDescent="0.2">
      <c r="A62" s="80"/>
    </row>
  </sheetData>
  <sheetProtection algorithmName="SHA-512" hashValue="1wlKMA8R3FwsTo5qdqH5rPkHQvYJJzvAPqTcV5eTK51iDXwQLjyfhWqeOVoQVV0uMVR38JorTywjvis+oPFvNA==" saltValue="XtkNfWwlU0Dhb4fh5yVnog==" spinCount="100000" sheet="1" objects="1" scenarios="1" selectLockedCells="1"/>
  <mergeCells count="3">
    <mergeCell ref="C5:I5"/>
    <mergeCell ref="E12:I12"/>
    <mergeCell ref="A1:B1"/>
  </mergeCells>
  <conditionalFormatting sqref="B3">
    <cfRule type="expression" dxfId="7" priority="11">
      <formula>ISERR(B3)</formula>
    </cfRule>
  </conditionalFormatting>
  <conditionalFormatting sqref="C6">
    <cfRule type="expression" dxfId="6" priority="8">
      <formula>ISERR(C6)</formula>
    </cfRule>
  </conditionalFormatting>
  <conditionalFormatting sqref="C7">
    <cfRule type="expression" dxfId="5" priority="7">
      <formula>ISERR(C7)</formula>
    </cfRule>
  </conditionalFormatting>
  <conditionalFormatting sqref="C10">
    <cfRule type="expression" dxfId="4" priority="6">
      <formula>ISERR(C10)</formula>
    </cfRule>
  </conditionalFormatting>
  <conditionalFormatting sqref="C11">
    <cfRule type="expression" dxfId="3" priority="5">
      <formula>ISERR(C11)</formula>
    </cfRule>
  </conditionalFormatting>
  <conditionalFormatting sqref="G7">
    <cfRule type="expression" dxfId="2" priority="3">
      <formula>ISERR(G7)</formula>
    </cfRule>
  </conditionalFormatting>
  <conditionalFormatting sqref="G10">
    <cfRule type="expression" dxfId="1" priority="2">
      <formula>ISERR(G10)</formula>
    </cfRule>
  </conditionalFormatting>
  <conditionalFormatting sqref="G11">
    <cfRule type="expression" dxfId="0" priority="1">
      <formula>ISERR(G11)</formula>
    </cfRule>
  </conditionalFormatting>
  <pageMargins left="0.59055118110236227" right="0.19685039370078741" top="0.86614173228346458" bottom="0.55118110236220474" header="0.19685039370078741" footer="0.23622047244094491"/>
  <pageSetup paperSize="9" orientation="portrait" horizontalDpi="4294967295" verticalDpi="4294967295" r:id="rId1"/>
  <headerFooter alignWithMargins="0">
    <oddHeader>&amp;L&amp;G&amp;CГарантия - 1 год&amp;Rinfo@favi.pro 903-311-86-42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data!$B$22:$B$23</xm:f>
          </x14:formula1>
          <xm:sqref>A1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11</vt:i4>
      </vt:variant>
    </vt:vector>
  </HeadingPairs>
  <TitlesOfParts>
    <vt:vector size="14" baseType="lpstr">
      <vt:lpstr>Прайс</vt:lpstr>
      <vt:lpstr>data</vt:lpstr>
      <vt:lpstr>Печать</vt:lpstr>
      <vt:lpstr>Актуальная_дата</vt:lpstr>
      <vt:lpstr>Выезд</vt:lpstr>
      <vt:lpstr>За_выезд</vt:lpstr>
      <vt:lpstr>Количество_отмеченных_услуг</vt:lpstr>
      <vt:lpstr>Количество_отмеченных_услуг2</vt:lpstr>
      <vt:lpstr>Печать!Область_печати</vt:lpstr>
      <vt:lpstr>разряд_окр</vt:lpstr>
      <vt:lpstr>Скидка</vt:lpstr>
      <vt:lpstr>Ставка_налога_на_физ.лица</vt:lpstr>
      <vt:lpstr>Ставка_налога_на_юр.лица</vt:lpstr>
      <vt:lpstr>юрлицо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Favi</dc:creator>
  <cp:lastModifiedBy>Пользователь Windows</cp:lastModifiedBy>
  <cp:lastPrinted>2024-04-16T07:39:45Z</cp:lastPrinted>
  <dcterms:created xsi:type="dcterms:W3CDTF">2005-09-28T04:19:36Z</dcterms:created>
  <dcterms:modified xsi:type="dcterms:W3CDTF">2026-04-20T03:45:16Z</dcterms:modified>
</cp:coreProperties>
</file>